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kalinowska\Desktop\Sprawozdania z wykonania budżetu\aSprawozdanie 2023\Roczne 2023\"/>
    </mc:Choice>
  </mc:AlternateContent>
  <bookViews>
    <workbookView xWindow="0" yWindow="0" windowWidth="28800" windowHeight="12435"/>
  </bookViews>
  <sheets>
    <sheet name="Tabela Nr 2" sheetId="1" r:id="rId1"/>
  </sheets>
  <definedNames>
    <definedName name="_xlnm.Print_Titles" localSheetId="0">'Tabela Nr 2'!$6:$6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61" i="1" l="1"/>
  <c r="E261" i="1"/>
  <c r="F260" i="1"/>
  <c r="E260" i="1"/>
  <c r="F257" i="1"/>
  <c r="E257" i="1"/>
  <c r="G248" i="1"/>
  <c r="F188" i="1"/>
  <c r="F171" i="1" s="1"/>
  <c r="E188" i="1"/>
  <c r="E171" i="1" s="1"/>
  <c r="F44" i="1"/>
  <c r="E44" i="1"/>
  <c r="F33" i="1"/>
  <c r="E33" i="1"/>
  <c r="F42" i="1"/>
  <c r="E42" i="1"/>
  <c r="F254" i="1"/>
  <c r="E254" i="1"/>
  <c r="G256" i="1"/>
  <c r="F245" i="1"/>
  <c r="E245" i="1"/>
  <c r="G238" i="1"/>
  <c r="G217" i="1"/>
  <c r="G204" i="1"/>
  <c r="G205" i="1"/>
  <c r="G189" i="1"/>
  <c r="G184" i="1"/>
  <c r="G166" i="1"/>
  <c r="F158" i="1"/>
  <c r="E158" i="1"/>
  <c r="G159" i="1"/>
  <c r="G154" i="1"/>
  <c r="F135" i="1"/>
  <c r="E135" i="1"/>
  <c r="G147" i="1"/>
  <c r="G146" i="1"/>
  <c r="G145" i="1"/>
  <c r="F130" i="1"/>
  <c r="E130" i="1"/>
  <c r="G134" i="1"/>
  <c r="F119" i="1"/>
  <c r="E119" i="1"/>
  <c r="G127" i="1"/>
  <c r="F99" i="1" l="1"/>
  <c r="E99" i="1"/>
  <c r="G101" i="1"/>
  <c r="G69" i="1"/>
  <c r="F67" i="1"/>
  <c r="E67" i="1"/>
  <c r="G66" i="1"/>
  <c r="G65" i="1"/>
  <c r="F64" i="1"/>
  <c r="F63" i="1" s="1"/>
  <c r="E64" i="1"/>
  <c r="E63" i="1" l="1"/>
  <c r="G63" i="1" s="1"/>
  <c r="G67" i="1"/>
  <c r="G64" i="1"/>
  <c r="G59" i="1"/>
  <c r="G58" i="1"/>
  <c r="G57" i="1"/>
  <c r="G56" i="1"/>
  <c r="G55" i="1"/>
  <c r="G54" i="1"/>
  <c r="G43" i="1"/>
  <c r="E26" i="1" l="1"/>
  <c r="F26" i="1"/>
  <c r="F15" i="1" l="1"/>
  <c r="E15" i="1"/>
  <c r="G19" i="1"/>
  <c r="G18" i="1"/>
  <c r="E8" i="1"/>
  <c r="E7" i="1" s="1"/>
  <c r="F8" i="1"/>
  <c r="F7" i="1" s="1"/>
  <c r="G9" i="1"/>
  <c r="E11" i="1"/>
  <c r="F11" i="1"/>
  <c r="G12" i="1"/>
  <c r="G13" i="1"/>
  <c r="G14" i="1"/>
  <c r="G17" i="1"/>
  <c r="G20" i="1"/>
  <c r="G21" i="1"/>
  <c r="E22" i="1"/>
  <c r="F22" i="1"/>
  <c r="G24" i="1"/>
  <c r="E25" i="1"/>
  <c r="F25" i="1"/>
  <c r="G27" i="1"/>
  <c r="G29" i="1"/>
  <c r="G30" i="1"/>
  <c r="G31" i="1"/>
  <c r="G32" i="1"/>
  <c r="E34" i="1"/>
  <c r="F34" i="1"/>
  <c r="G35" i="1"/>
  <c r="G36" i="1"/>
  <c r="G38" i="1"/>
  <c r="E39" i="1"/>
  <c r="F39" i="1"/>
  <c r="G40" i="1"/>
  <c r="G41" i="1"/>
  <c r="E45" i="1"/>
  <c r="F45" i="1"/>
  <c r="G46" i="1"/>
  <c r="E47" i="1"/>
  <c r="F47" i="1"/>
  <c r="G48" i="1"/>
  <c r="G49" i="1"/>
  <c r="G51" i="1"/>
  <c r="G52" i="1"/>
  <c r="E60" i="1"/>
  <c r="F60" i="1"/>
  <c r="G61" i="1"/>
  <c r="G62" i="1"/>
  <c r="E71" i="1"/>
  <c r="F71" i="1"/>
  <c r="G72" i="1"/>
  <c r="G73" i="1"/>
  <c r="G74" i="1"/>
  <c r="E75" i="1"/>
  <c r="F75" i="1"/>
  <c r="G76" i="1"/>
  <c r="E78" i="1"/>
  <c r="E77" i="1" s="1"/>
  <c r="F78" i="1"/>
  <c r="F77" i="1" s="1"/>
  <c r="G79" i="1"/>
  <c r="E81" i="1"/>
  <c r="F81" i="1"/>
  <c r="G82" i="1"/>
  <c r="G83" i="1"/>
  <c r="G84" i="1"/>
  <c r="G85" i="1"/>
  <c r="G86" i="1"/>
  <c r="G87" i="1"/>
  <c r="G89" i="1"/>
  <c r="G90" i="1"/>
  <c r="G91" i="1"/>
  <c r="E93" i="1"/>
  <c r="F93" i="1"/>
  <c r="G94" i="1"/>
  <c r="G95" i="1"/>
  <c r="E97" i="1"/>
  <c r="F97" i="1"/>
  <c r="G98" i="1"/>
  <c r="G100" i="1"/>
  <c r="E102" i="1"/>
  <c r="F102" i="1"/>
  <c r="G103" i="1"/>
  <c r="E104" i="1"/>
  <c r="F104" i="1"/>
  <c r="G105" i="1"/>
  <c r="G106" i="1"/>
  <c r="E107" i="1"/>
  <c r="F107" i="1"/>
  <c r="G108" i="1"/>
  <c r="G109" i="1"/>
  <c r="E110" i="1"/>
  <c r="F110" i="1"/>
  <c r="G111" i="1"/>
  <c r="E113" i="1"/>
  <c r="F113" i="1"/>
  <c r="G114" i="1"/>
  <c r="G115" i="1"/>
  <c r="G116" i="1"/>
  <c r="E117" i="1"/>
  <c r="F117" i="1"/>
  <c r="G118" i="1"/>
  <c r="G120" i="1"/>
  <c r="G121" i="1"/>
  <c r="G122" i="1"/>
  <c r="G123" i="1"/>
  <c r="G124" i="1"/>
  <c r="G125" i="1"/>
  <c r="G126" i="1"/>
  <c r="E128" i="1"/>
  <c r="F128" i="1"/>
  <c r="G129" i="1"/>
  <c r="G132" i="1"/>
  <c r="G136" i="1"/>
  <c r="G138" i="1"/>
  <c r="G139" i="1"/>
  <c r="G140" i="1"/>
  <c r="G141" i="1"/>
  <c r="G142" i="1"/>
  <c r="G143" i="1"/>
  <c r="G144" i="1"/>
  <c r="E149" i="1"/>
  <c r="F149" i="1"/>
  <c r="G150" i="1"/>
  <c r="G151" i="1"/>
  <c r="G153" i="1"/>
  <c r="G155" i="1"/>
  <c r="E156" i="1"/>
  <c r="F156" i="1"/>
  <c r="G157" i="1"/>
  <c r="G160" i="1"/>
  <c r="E161" i="1"/>
  <c r="F161" i="1"/>
  <c r="G162" i="1"/>
  <c r="G163" i="1"/>
  <c r="G164" i="1"/>
  <c r="G167" i="1"/>
  <c r="G168" i="1"/>
  <c r="G169" i="1"/>
  <c r="G170" i="1"/>
  <c r="E172" i="1"/>
  <c r="F172" i="1"/>
  <c r="G173" i="1"/>
  <c r="G174" i="1"/>
  <c r="G175" i="1"/>
  <c r="G176" i="1"/>
  <c r="G177" i="1"/>
  <c r="G178" i="1"/>
  <c r="E179" i="1"/>
  <c r="F179" i="1"/>
  <c r="G180" i="1"/>
  <c r="G181" i="1"/>
  <c r="E182" i="1"/>
  <c r="F182" i="1"/>
  <c r="G183" i="1"/>
  <c r="G185" i="1"/>
  <c r="E186" i="1"/>
  <c r="F186" i="1"/>
  <c r="E191" i="1"/>
  <c r="F191" i="1"/>
  <c r="E193" i="1"/>
  <c r="F193" i="1"/>
  <c r="G195" i="1"/>
  <c r="G196" i="1"/>
  <c r="E197" i="1"/>
  <c r="F197" i="1"/>
  <c r="G198" i="1"/>
  <c r="E199" i="1"/>
  <c r="F199" i="1"/>
  <c r="G201" i="1"/>
  <c r="G202" i="1"/>
  <c r="E206" i="1"/>
  <c r="F206" i="1"/>
  <c r="G207" i="1"/>
  <c r="G208" i="1"/>
  <c r="G209" i="1"/>
  <c r="G210" i="1"/>
  <c r="E212" i="1"/>
  <c r="F212" i="1"/>
  <c r="G213" i="1"/>
  <c r="G214" i="1"/>
  <c r="G215" i="1"/>
  <c r="G216" i="1"/>
  <c r="G218" i="1"/>
  <c r="E219" i="1"/>
  <c r="F219" i="1"/>
  <c r="G220" i="1"/>
  <c r="G221" i="1"/>
  <c r="E222" i="1"/>
  <c r="F222" i="1"/>
  <c r="G223" i="1"/>
  <c r="G224" i="1"/>
  <c r="G225" i="1"/>
  <c r="E226" i="1"/>
  <c r="F226" i="1"/>
  <c r="G227" i="1"/>
  <c r="E228" i="1"/>
  <c r="F228" i="1"/>
  <c r="G229" i="1"/>
  <c r="E231" i="1"/>
  <c r="F231" i="1"/>
  <c r="G234" i="1"/>
  <c r="G235" i="1"/>
  <c r="E236" i="1"/>
  <c r="F236" i="1"/>
  <c r="G231" i="1" l="1"/>
  <c r="F80" i="1"/>
  <c r="F70" i="1"/>
  <c r="E70" i="1"/>
  <c r="G228" i="1"/>
  <c r="G206" i="1"/>
  <c r="G149" i="1"/>
  <c r="G135" i="1"/>
  <c r="G117" i="1"/>
  <c r="G110" i="1"/>
  <c r="G107" i="1"/>
  <c r="G99" i="1"/>
  <c r="G34" i="1"/>
  <c r="G219" i="1"/>
  <c r="G47" i="1"/>
  <c r="G156" i="1"/>
  <c r="G60" i="1"/>
  <c r="E96" i="1"/>
  <c r="G130" i="1"/>
  <c r="G236" i="1"/>
  <c r="G222" i="1"/>
  <c r="G199" i="1"/>
  <c r="G197" i="1"/>
  <c r="G182" i="1"/>
  <c r="G161" i="1"/>
  <c r="G119" i="1"/>
  <c r="G102" i="1"/>
  <c r="E80" i="1"/>
  <c r="G75" i="1"/>
  <c r="G22" i="1"/>
  <c r="G15" i="1"/>
  <c r="F190" i="1"/>
  <c r="F112" i="1"/>
  <c r="F211" i="1"/>
  <c r="E190" i="1"/>
  <c r="E112" i="1"/>
  <c r="G104" i="1"/>
  <c r="G78" i="1"/>
  <c r="G226" i="1"/>
  <c r="E211" i="1"/>
  <c r="G179" i="1"/>
  <c r="G158" i="1"/>
  <c r="G128" i="1"/>
  <c r="F96" i="1"/>
  <c r="G81" i="1"/>
  <c r="G39" i="1"/>
  <c r="F10" i="1"/>
  <c r="G11" i="1"/>
  <c r="G7" i="1"/>
  <c r="G77" i="1"/>
  <c r="G25" i="1"/>
  <c r="G172" i="1"/>
  <c r="E10" i="1"/>
  <c r="G97" i="1"/>
  <c r="G93" i="1"/>
  <c r="G71" i="1"/>
  <c r="G26" i="1"/>
  <c r="G8" i="1"/>
  <c r="G212" i="1"/>
  <c r="G193" i="1"/>
  <c r="G113" i="1"/>
  <c r="G45" i="1"/>
  <c r="G211" i="1" l="1"/>
  <c r="G188" i="1"/>
  <c r="G80" i="1"/>
  <c r="G96" i="1"/>
  <c r="G42" i="1"/>
  <c r="G33" i="1"/>
  <c r="G44" i="1"/>
  <c r="G171" i="1"/>
  <c r="G112" i="1"/>
  <c r="G10" i="1"/>
  <c r="G190" i="1"/>
  <c r="G70" i="1"/>
  <c r="G260" i="1"/>
  <c r="F253" i="1"/>
  <c r="E253" i="1"/>
  <c r="F249" i="1"/>
  <c r="E249" i="1"/>
  <c r="F242" i="1" l="1"/>
  <c r="F230" i="1" s="1"/>
  <c r="E242" i="1"/>
  <c r="E230" i="1" s="1"/>
  <c r="G243" i="1"/>
  <c r="G239" i="1"/>
  <c r="G230" i="1" l="1"/>
  <c r="G253" i="1" l="1"/>
  <c r="G255" i="1" l="1"/>
  <c r="G240" i="1"/>
  <c r="F251" i="1"/>
  <c r="F248" i="1" s="1"/>
  <c r="E251" i="1"/>
  <c r="E248" i="1" s="1"/>
  <c r="G252" i="1"/>
  <c r="G254" i="1" l="1"/>
  <c r="F262" i="1" l="1"/>
  <c r="E262" i="1"/>
  <c r="G261" i="1"/>
  <c r="G246" i="1"/>
  <c r="F244" i="1"/>
  <c r="E244" i="1"/>
  <c r="G241" i="1"/>
  <c r="G237" i="1"/>
  <c r="G242" i="1" l="1"/>
  <c r="G245" i="1"/>
  <c r="G251" i="1"/>
  <c r="G262" i="1"/>
  <c r="G244" i="1"/>
  <c r="G257" i="1" l="1"/>
</calcChain>
</file>

<file path=xl/sharedStrings.xml><?xml version="1.0" encoding="utf-8"?>
<sst xmlns="http://schemas.openxmlformats.org/spreadsheetml/2006/main" count="491" uniqueCount="229">
  <si>
    <t xml:space="preserve">                                                                                                        Załącznik Nr 1</t>
  </si>
  <si>
    <t xml:space="preserve"> </t>
  </si>
  <si>
    <t>Tabela Nr 2</t>
  </si>
  <si>
    <t xml:space="preserve">                                                                                                        do Uchwały Nr</t>
  </si>
  <si>
    <t xml:space="preserve">   </t>
  </si>
  <si>
    <t xml:space="preserve">                                                                                                        Rady Powiatu w Wyszkowie</t>
  </si>
  <si>
    <t xml:space="preserve">  </t>
  </si>
  <si>
    <t>Dział</t>
  </si>
  <si>
    <t>Rozdz</t>
  </si>
  <si>
    <t>§</t>
  </si>
  <si>
    <t>Treść</t>
  </si>
  <si>
    <t>Plan</t>
  </si>
  <si>
    <t>Wykonanie</t>
  </si>
  <si>
    <t>%</t>
  </si>
  <si>
    <t>2110</t>
  </si>
  <si>
    <t>Dotacje celowe otrzymane z budżetu państwa na zadania bieżące z zakresu administracji rządowej oraz inne zadania zlecone ustawami realizowane przez powiat</t>
  </si>
  <si>
    <t>Pozostała działalność</t>
  </si>
  <si>
    <t>0870</t>
  </si>
  <si>
    <t>Wpływy ze sprzedaży składników majątkowych</t>
  </si>
  <si>
    <t>020</t>
  </si>
  <si>
    <t>Leśnictwo</t>
  </si>
  <si>
    <t>02001</t>
  </si>
  <si>
    <t>Gospodarka leśna</t>
  </si>
  <si>
    <t>2460</t>
  </si>
  <si>
    <t>Środki otrzymane od pozostałych jednostek zaliczanych do sektora finansów publicznych na realizację zadań bieżących jednostek zaliczanych do sektora finansów publicznych.</t>
  </si>
  <si>
    <t>Transport i łączność</t>
  </si>
  <si>
    <t>Drogi publiczne powiatowe</t>
  </si>
  <si>
    <t>0750</t>
  </si>
  <si>
    <t xml:space="preserve">Dochody z najmu i dzierżawy składników majątkowych Skarbu Państwa, jednostek samorządu terytorialnego lub innych jednostek zaliczanych do sektora finansów publicznych oraz innych umów o podobnym charakterze </t>
  </si>
  <si>
    <t>0920</t>
  </si>
  <si>
    <t>Wpływy z pozostałych odsetek</t>
  </si>
  <si>
    <t>0940</t>
  </si>
  <si>
    <t>Wpływy z rozliczeń/zwrotów z lat ubiegłych</t>
  </si>
  <si>
    <t>Dotacje celowe w ramach programów finansowanych z udziałem środków europejskich oraz środków, o których mowa w art. 5 ust. 3 pkt 3 oraz ust. 3 pkt 5 lit. a i b ustawy, lub płatności w ramach budżetu srodków europejskich, realizowanych przez jednostki samorządu terytorialnego</t>
  </si>
  <si>
    <t>6300</t>
  </si>
  <si>
    <t>Dotacja celowa otrzymana z tytułu pomocy finansowej udzielanej między jednostkami samorządu terytorialnego na dofinansowanie własnych zadań inwestycyjnych i zakupów inwestycyjnych</t>
  </si>
  <si>
    <t>60095</t>
  </si>
  <si>
    <t>Gospodarka mieszkaniowa</t>
  </si>
  <si>
    <t>Gospodarka gruntami i nieruchomościami</t>
  </si>
  <si>
    <t>0470</t>
  </si>
  <si>
    <t>0640</t>
  </si>
  <si>
    <t>0970</t>
  </si>
  <si>
    <t>Wpływy z różnych dochodów</t>
  </si>
  <si>
    <t>2360</t>
  </si>
  <si>
    <t>Dochody jednostek samorządu terytorialnego związane z realizacją zadań z zakresu administracji rządowej oraz innych zadań zleconych ustawami</t>
  </si>
  <si>
    <t>Działalność usługowa</t>
  </si>
  <si>
    <t>71012</t>
  </si>
  <si>
    <t>Zadania z zakresu geodezji i kartografii</t>
  </si>
  <si>
    <t>0830</t>
  </si>
  <si>
    <t>Wpływy z usług</t>
  </si>
  <si>
    <t>Nadzór budowlany</t>
  </si>
  <si>
    <t>Administracja publiczna</t>
  </si>
  <si>
    <t>Urzędy wojewódzkie</t>
  </si>
  <si>
    <t>Starostwa powiatowe</t>
  </si>
  <si>
    <t>0690</t>
  </si>
  <si>
    <t>Wpływy z różnych opłat</t>
  </si>
  <si>
    <t>0950</t>
  </si>
  <si>
    <t>Bezpieczeństwo publiczne i ochrona  przeciwpożarowa</t>
  </si>
  <si>
    <t>Komendy Powiatowe Państwowej Straży Pożarnej</t>
  </si>
  <si>
    <t>Dotacje otrzymane z państwowych funduszy celowych na finansowanie lub dofinansowanie kosztów realizacji inwestycji i zakupów inwestycyjnych jednostek sektora finansów publicznych</t>
  </si>
  <si>
    <t>Wymiar sprawiedliwości</t>
  </si>
  <si>
    <t>75515</t>
  </si>
  <si>
    <t>Nieodpłatna pomoc prawna</t>
  </si>
  <si>
    <t>Dochody od osób prawnych, od osób fizycznych i od jednostek nie posiadających osobowości prawnej</t>
  </si>
  <si>
    <t>75618</t>
  </si>
  <si>
    <t>Wpływy z innych opłat stanowiących stanowiących dochody jednostek samorządu terytorialnego na podstawie ustaw</t>
  </si>
  <si>
    <t>0420</t>
  </si>
  <si>
    <t>Wpływy z opłaty komunikacyjnej</t>
  </si>
  <si>
    <t>0490</t>
  </si>
  <si>
    <t>Wpływy z innych lokalnych opłat pobieranych przez jednostki samorządu terytorialnego na podstawie odrębnych ustaw</t>
  </si>
  <si>
    <t>0590</t>
  </si>
  <si>
    <t>Wpływy z opłat za koncesje i licencje</t>
  </si>
  <si>
    <t>0620</t>
  </si>
  <si>
    <t>Wpływy z opłat za zezwolenia, akredytacje oraz opłaty ewidencyjne, w tym opłaty za częstotliwości</t>
  </si>
  <si>
    <t>Wpływy z tytułu kosztów egzekucyjnych, opłaty komorniczej i kosztów upomnień</t>
  </si>
  <si>
    <t>0650</t>
  </si>
  <si>
    <t>Wpływy z opłat za wydawanie prawa jazdy</t>
  </si>
  <si>
    <t>Udziały powiatów w podatkach stanowiących dochód budżetu państwa</t>
  </si>
  <si>
    <t>0010</t>
  </si>
  <si>
    <t>0020</t>
  </si>
  <si>
    <t>Różne rozliczenia</t>
  </si>
  <si>
    <t>Część oświatowa subwencji ogólnej dla jednostek samorządu terytorialnego</t>
  </si>
  <si>
    <t>2920</t>
  </si>
  <si>
    <t>Subwencje ogólne z budżetu państwa</t>
  </si>
  <si>
    <t>75803</t>
  </si>
  <si>
    <t>Część wyrównawcza subwencji ogólnej dla jednostek samorządu terytorialnego</t>
  </si>
  <si>
    <t>Różne rozliczenia finansowe</t>
  </si>
  <si>
    <t>75832</t>
  </si>
  <si>
    <t>Część równoważąca subwencji ogólnej dla powiatów</t>
  </si>
  <si>
    <t>Oświata i wychowanie</t>
  </si>
  <si>
    <t>Szkoły podstawowe specjalne</t>
  </si>
  <si>
    <t>2130</t>
  </si>
  <si>
    <t>Dotacje celowe otrzymane z budżetu państwa na realizację bieżących zadań własnych powiatu</t>
  </si>
  <si>
    <t>80105</t>
  </si>
  <si>
    <t>Przedszkola specjalne</t>
  </si>
  <si>
    <t>80115</t>
  </si>
  <si>
    <t>Technika</t>
  </si>
  <si>
    <t>0610</t>
  </si>
  <si>
    <t>Wpływy z opłat egzaminacyjnyc oraz opłat za wydawanie świadectw, dyplomów, zaświadczeń, certyfikatów i ich duplikatów</t>
  </si>
  <si>
    <t>80117</t>
  </si>
  <si>
    <t>Branżowe szkoły I i II stopnia</t>
  </si>
  <si>
    <t>Licea ogólnokształcące</t>
  </si>
  <si>
    <t>Centra kształcenia ustawicznego i praktycznego oraz ośrodki dokształcania zawodowego</t>
  </si>
  <si>
    <t>2320</t>
  </si>
  <si>
    <t>Dotacje celowe otrzymane z powiatu na zadania bieżące realizowane na podstawie porozumień (umów) między jednostkami samorządu terytorialnego</t>
  </si>
  <si>
    <t>80195</t>
  </si>
  <si>
    <t>2057</t>
  </si>
  <si>
    <t>2059</t>
  </si>
  <si>
    <t>2120</t>
  </si>
  <si>
    <t>Dotacje celowe otrzymane z budżetu państwa na zadania bieżące realizowane przez powiat na podstawie porozumień z organami administracji rządowej</t>
  </si>
  <si>
    <t>Pomoc społeczna</t>
  </si>
  <si>
    <t>85202</t>
  </si>
  <si>
    <t>Domy Pomocy Społecznej</t>
  </si>
  <si>
    <t xml:space="preserve">Wpływy z usług </t>
  </si>
  <si>
    <t>85203</t>
  </si>
  <si>
    <t>Ośrodki wsparcia</t>
  </si>
  <si>
    <t>85218</t>
  </si>
  <si>
    <t>Powiatowe centra pomocy rodzinie</t>
  </si>
  <si>
    <t>Pozostałe zadania w zakresie polityki społecznej</t>
  </si>
  <si>
    <t>Zespoły do spraw orzekania o  niepełnosprawności</t>
  </si>
  <si>
    <t>Państwowy Fundusz Rehabilitacji Osób Niepełnosprawnych</t>
  </si>
  <si>
    <t>Powiatowe urzędy pracy</t>
  </si>
  <si>
    <t>2690</t>
  </si>
  <si>
    <t>Środki z Funduszu Pracy otrzymane przez powiat z przeznaczeniem na finansowanie kosztów wynagrodzenia i składek na ubezpieczenie społeczne pracowników powiatowego urzędu pracy</t>
  </si>
  <si>
    <t>Edukacyjna opieka wychowawcza</t>
  </si>
  <si>
    <t>Specjalne ośrodki szkolno-wychowawcze</t>
  </si>
  <si>
    <t>Poradnie psychologiczno pedagogiczne</t>
  </si>
  <si>
    <t>0960</t>
  </si>
  <si>
    <t>Wpływy z otrzymanych spadków, zapisów i darowizn w postaci pieniężnej</t>
  </si>
  <si>
    <t>Internaty i bursy szkolne</t>
  </si>
  <si>
    <t>85416</t>
  </si>
  <si>
    <t>Pomoc materialna dla uczniów o charakterze motywacyjnym</t>
  </si>
  <si>
    <t>85417</t>
  </si>
  <si>
    <t>Szkolne schroniska młodzieżowe</t>
  </si>
  <si>
    <t>Rodzina</t>
  </si>
  <si>
    <t>85508</t>
  </si>
  <si>
    <t>Rodziny zastępcze</t>
  </si>
  <si>
    <t>2900</t>
  </si>
  <si>
    <t xml:space="preserve">Wpływy z wpłat gmin i powiatów na rzecz innych jednostek samorządu terytorialnego oraz związków gmin, związków powiatowo - gminnych lub związków  powiatów na dofinansowanie zadań bieżacych </t>
  </si>
  <si>
    <t>85510</t>
  </si>
  <si>
    <t>Działalność placówek opiekuńczo - wychowawczych</t>
  </si>
  <si>
    <t>Gospodarka komunalna i ochrona środowiska</t>
  </si>
  <si>
    <t>90019</t>
  </si>
  <si>
    <t>Wpływy i wydatki związane z gromadzeniem środków z opłat i kar za korzystanie ze środowiska</t>
  </si>
  <si>
    <t>Kultura i ochrona dziedzictwa narodowego</t>
  </si>
  <si>
    <t>92195</t>
  </si>
  <si>
    <t>Ogółem</t>
  </si>
  <si>
    <t>Realizacja dochodów w podziale na:</t>
  </si>
  <si>
    <t xml:space="preserve">Wykonanie </t>
  </si>
  <si>
    <t>Dochody  bieżące</t>
  </si>
  <si>
    <t>Dochody majątkowe</t>
  </si>
  <si>
    <t>6350</t>
  </si>
  <si>
    <t xml:space="preserve">Wpływy z tytułu kar i odszkodowań wynikających z umów  </t>
  </si>
  <si>
    <t>80116</t>
  </si>
  <si>
    <t>Szkoły policealne</t>
  </si>
  <si>
    <t>2710</t>
  </si>
  <si>
    <t>Dotacja celowa otrzymana z tytułu pomocy finansowej udzielanej między jednostkami samorządu terytorialnego na dofinansowanie własnych zadań bieżacych</t>
  </si>
  <si>
    <t>Kultura fizyczna</t>
  </si>
  <si>
    <t>92695</t>
  </si>
  <si>
    <t>60004</t>
  </si>
  <si>
    <t>Lokalny transport zbiorowy</t>
  </si>
  <si>
    <t>2170</t>
  </si>
  <si>
    <t>Środki otrzymane z państwowych funduszy celowych na realizację zadań bieżących jednostek sektora finansów publicznych</t>
  </si>
  <si>
    <t xml:space="preserve">Dotacja celowa otrzymana z tytułu pomocy finansowej udzielanej między jednostkami samorządu terytorialnego na dofinansowanie własnych zadań bieżących </t>
  </si>
  <si>
    <t>0570</t>
  </si>
  <si>
    <t>Wpływy z tytułu grzywien, mandatów i innych kar pieniężnych od osób fizycznych</t>
  </si>
  <si>
    <t xml:space="preserve">Wpływy z podatku dochodowego od osób fizycznych </t>
  </si>
  <si>
    <t xml:space="preserve">Wpływy z podatku dochodowego od osób prawnych </t>
  </si>
  <si>
    <t>75085</t>
  </si>
  <si>
    <t>Wspólna obsługa jednostek samorządu terytorialnego</t>
  </si>
  <si>
    <t>Realizacja zadań wymagających stosowania specjalnej organizacji nauki i metod pracy dla dzieci i młodzieży w  gimnazjach, klasach dotychczasowego gimnazjum prowadzonych w szkołach innego typu,  liceach ogólnokształcących, technikach, szkołach policealnych, branżowych szkołach I i II stopnia i klasach dotychczsowej zasadniczej szkoły zawodowej prowadzonych w branżowych szkołach I stopnia oraz szkołach artystycznych</t>
  </si>
  <si>
    <t>80152</t>
  </si>
  <si>
    <t>85311</t>
  </si>
  <si>
    <t>Rehabilitacja zawodowa i społeczna osób niepełnosprawnych</t>
  </si>
  <si>
    <t>Wpływy z opłat za trwały zarząd, użytkowanie i służebności</t>
  </si>
  <si>
    <t>0580</t>
  </si>
  <si>
    <t>Wpływy z tytułu grzywien i innych kar pieniężnych od osób prawnych i innych jednostek organizacyjnych</t>
  </si>
  <si>
    <t>85395</t>
  </si>
  <si>
    <t>92105</t>
  </si>
  <si>
    <t>Pozostałe zadania w zakresie kultury</t>
  </si>
  <si>
    <t>75816</t>
  </si>
  <si>
    <t>Wpływy do rozliczenia</t>
  </si>
  <si>
    <t>85220</t>
  </si>
  <si>
    <t>Jednostki specjalistycznego poradnictwa, mieszkania chronione i ośrodki interwencji kryzysowej</t>
  </si>
  <si>
    <t>2440</t>
  </si>
  <si>
    <t>6260</t>
  </si>
  <si>
    <t>Dotacja otrzymana z państwowego funduszu celowego na realizację zadań bieżących jednostek sektora finansów publicznych</t>
  </si>
  <si>
    <t>Dotacja otrzymana z państwowego funduszu celowego na finansowanie lub dofinansowanie kosztów realizacji inwestycji i zakupów inwestycyjnych jednostek sektora finansów publicznych</t>
  </si>
  <si>
    <t>75495</t>
  </si>
  <si>
    <t>80153</t>
  </si>
  <si>
    <t>85595</t>
  </si>
  <si>
    <t>Zapewnienie uczniom prawa do bezpłatnego dostepu do podręcznikow, materiałów edukacyjnych lub materiałów ćwiczeniowych</t>
  </si>
  <si>
    <t>6257</t>
  </si>
  <si>
    <t>6259</t>
  </si>
  <si>
    <t>Dotacja celowa w ramach programów finansowanych z udziałem środków europejskich oraz środków, o których mowa w art. 5 ust. 3 pkt 5 lit. a i b ustawy, lub płatności w ramach budżetu środków europejskich, realizowanych przez jednostki samorządu terytorialnego</t>
  </si>
  <si>
    <t>2100</t>
  </si>
  <si>
    <t>Środki z Funduszu Pomocy na finansowanie lub dofinansowanie zadań bieżących w zakresie pomocy obywatelom Ukrainy</t>
  </si>
  <si>
    <t>75802</t>
  </si>
  <si>
    <t>Uzupełnienie subwencji ogólnej dla jednostek samorządu terytorialnego</t>
  </si>
  <si>
    <t>2760</t>
  </si>
  <si>
    <t>Środki na uzupełnienie dochodów powiatów</t>
  </si>
  <si>
    <t>6370</t>
  </si>
  <si>
    <t>Środki otrzymane z Rządowego Funduszu Polski Ład: Program Inwestycji Strategicznych na realizację zadań inwestycyjnych</t>
  </si>
  <si>
    <t>Dotacja celowa otrzymana z budżetu państwa na realizację bieżących zadań własnych powiatu</t>
  </si>
  <si>
    <t>Wpływy z tytułu kar i odszkodowań wynikających z umów</t>
  </si>
  <si>
    <t>Dotacja celowa otrzymana z budżetu państwa na zadania bieżące realizowane przez powiat na podstawie porozumień z organami administracji rządowej</t>
  </si>
  <si>
    <t>Środki otrzymane od pozostałych jednostek zaliczanych do sektora finansów publicznych na realizację zadań bieżących jednostek zaliczanych do sektora finansów publicznych</t>
  </si>
  <si>
    <t>Wpływy z najmu i dzierżawy składników majątkowych Skarbu Państwa, jednostek samorządu terytorialnego lub innych jednostek zaliczanych do sektora finansów publicznych oraz innych umów o podobnym charakterze</t>
  </si>
  <si>
    <t>Środki otrzymane od pozostałych jednostek zaliczanych do sektora finansów publicznych na realizacje zadań bieżących jednostek zaliczanych do sektora finansów publicznych</t>
  </si>
  <si>
    <t>6180</t>
  </si>
  <si>
    <t>Środki na inwestycje na drogach publicznych powiatowych i wojewódzkich oraz na drogach powiatowych, wojewódzkich i krajowych w granicach miast na prawach powiatu</t>
  </si>
  <si>
    <t>6290</t>
  </si>
  <si>
    <t>Środki na dofinansowanie własnych inwestycji gmin, powiatów (związków gmin, zwiazków powiatowo-gminnych, związków powiatów), samorządów województw, pozyskane z innych źródeł</t>
  </si>
  <si>
    <t>71095</t>
  </si>
  <si>
    <t>Obrona narodowa</t>
  </si>
  <si>
    <t>75224</t>
  </si>
  <si>
    <t>75295</t>
  </si>
  <si>
    <t>6430</t>
  </si>
  <si>
    <t>Dotacja celowa otrzymana z budżetu państwa na realizację inwestycji i zakupów inwestycyjnych własnych powiatu</t>
  </si>
  <si>
    <t>2007</t>
  </si>
  <si>
    <t>Dotacja celowa w ramach programów finansowanych z udziałem środków europejskich oraz środków, o których mowa w art.5 ust.1 pkt 3 oraz ust. 3 pkt 5 i 6 ustawy, lub płatności w ramach budżetu środków europejskich, z wyłączeniem dochodów klasyfikowanych w paragrafie 205</t>
  </si>
  <si>
    <t>Wpływy z wpłat gmin i powiatów na rzecz innych jednostek samorządu terytorialnego oraz związków gmin, związków powiatowo-gminnych, związków powiatów, związków metropolitalnych na dofinansowanie zadań bieżących</t>
  </si>
  <si>
    <t>85231</t>
  </si>
  <si>
    <t>Pomoc dla cudzoziemców</t>
  </si>
  <si>
    <t>Kwalifikacja wojskowa</t>
  </si>
  <si>
    <t>Środki otrzymane z państwowych funduszy celowych na finansowanie lub dofinansowanie kosztów realizacji i nwestycji i zakupów inwestycyjnych jednostek sektora finansów publicznych</t>
  </si>
  <si>
    <t>1510</t>
  </si>
  <si>
    <t>Różnice kursowe</t>
  </si>
  <si>
    <t>Realizacja dochodów za 2023 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</si>
</sst>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z_ł_-;\-* #,##0.00\ _z_ł_-;_-* &quot;-&quot;??\ _z_ł_-;_-@_-"/>
    <numFmt numFmtId="164" formatCode="_-* #,##0\ _z_ł_-;\-* #,##0\ _z_ł_-;_-* &quot;-&quot;??\ _z_ł_-;_-@_-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name val="Arial CE"/>
      <family val="2"/>
      <charset val="238"/>
    </font>
    <font>
      <b/>
      <i/>
      <sz val="8"/>
      <name val="Arial CE"/>
      <charset val="238"/>
    </font>
    <font>
      <u/>
      <sz val="8"/>
      <name val="Arial CE"/>
      <family val="2"/>
      <charset val="238"/>
    </font>
    <font>
      <b/>
      <sz val="8"/>
      <name val="Arial CE"/>
      <charset val="238"/>
    </font>
    <font>
      <b/>
      <sz val="10"/>
      <name val="Arial CE"/>
      <family val="2"/>
      <charset val="238"/>
    </font>
    <font>
      <b/>
      <sz val="8"/>
      <name val="Arial CE"/>
      <family val="2"/>
      <charset val="238"/>
    </font>
    <font>
      <b/>
      <u/>
      <sz val="8"/>
      <name val="Arial CE"/>
      <family val="2"/>
      <charset val="238"/>
    </font>
    <font>
      <sz val="8"/>
      <name val="Arial CE"/>
      <charset val="238"/>
    </font>
    <font>
      <i/>
      <sz val="8"/>
      <name val="Arial CE"/>
      <charset val="238"/>
    </font>
    <font>
      <b/>
      <u/>
      <sz val="8"/>
      <name val="Arial CE"/>
      <charset val="238"/>
    </font>
    <font>
      <b/>
      <i/>
      <sz val="8"/>
      <name val="Arial CE"/>
      <family val="2"/>
      <charset val="238"/>
    </font>
    <font>
      <i/>
      <sz val="8"/>
      <name val="Arial CE"/>
      <family val="2"/>
      <charset val="238"/>
    </font>
    <font>
      <b/>
      <sz val="11"/>
      <name val="Calibri"/>
      <family val="2"/>
      <charset val="238"/>
      <scheme val="minor"/>
    </font>
    <font>
      <sz val="8"/>
      <color rgb="FFFF0000"/>
      <name val="Arial CE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93">
    <xf numFmtId="0" fontId="0" fillId="0" borderId="0" xfId="0"/>
    <xf numFmtId="0" fontId="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49" fontId="4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9" fontId="8" fillId="0" borderId="1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justify" vertical="center" wrapText="1"/>
    </xf>
    <xf numFmtId="10" fontId="7" fillId="0" borderId="1" xfId="2" applyNumberFormat="1" applyFont="1" applyBorder="1" applyAlignment="1">
      <alignment vertical="center"/>
    </xf>
    <xf numFmtId="49" fontId="3" fillId="0" borderId="1" xfId="0" applyNumberFormat="1" applyFont="1" applyBorder="1" applyAlignment="1">
      <alignment horizontal="center" vertical="center"/>
    </xf>
    <xf numFmtId="10" fontId="5" fillId="0" borderId="1" xfId="2" applyNumberFormat="1" applyFont="1" applyBorder="1" applyAlignment="1">
      <alignment vertical="center"/>
    </xf>
    <xf numFmtId="0" fontId="2" fillId="0" borderId="1" xfId="0" applyFont="1" applyBorder="1" applyAlignment="1">
      <alignment horizontal="justify" vertical="center" wrapText="1"/>
    </xf>
    <xf numFmtId="10" fontId="2" fillId="0" borderId="1" xfId="2" applyNumberFormat="1" applyFont="1" applyBorder="1" applyAlignment="1">
      <alignment vertical="center"/>
    </xf>
    <xf numFmtId="10" fontId="3" fillId="0" borderId="1" xfId="2" applyNumberFormat="1" applyFont="1" applyBorder="1" applyAlignment="1">
      <alignment vertical="center"/>
    </xf>
    <xf numFmtId="10" fontId="9" fillId="0" borderId="1" xfId="2" applyNumberFormat="1" applyFont="1" applyBorder="1" applyAlignment="1">
      <alignment vertical="center"/>
    </xf>
    <xf numFmtId="49" fontId="4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9" fontId="10" fillId="0" borderId="1" xfId="0" applyNumberFormat="1" applyFont="1" applyBorder="1" applyAlignment="1">
      <alignment horizontal="center" vertical="center"/>
    </xf>
    <xf numFmtId="49" fontId="11" fillId="0" borderId="1" xfId="0" applyNumberFormat="1" applyFont="1" applyBorder="1" applyAlignment="1">
      <alignment horizontal="center" vertical="center"/>
    </xf>
    <xf numFmtId="10" fontId="10" fillId="0" borderId="1" xfId="2" applyNumberFormat="1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49" fontId="9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49" fontId="10" fillId="0" borderId="4" xfId="0" applyNumberFormat="1" applyFont="1" applyBorder="1" applyAlignment="1">
      <alignment horizontal="center" vertical="center"/>
    </xf>
    <xf numFmtId="49" fontId="4" fillId="0" borderId="3" xfId="0" applyNumberFormat="1" applyFont="1" applyBorder="1" applyAlignment="1">
      <alignment horizontal="center" vertical="center"/>
    </xf>
    <xf numFmtId="49" fontId="4" fillId="0" borderId="2" xfId="0" applyNumberFormat="1" applyFont="1" applyBorder="1" applyAlignment="1">
      <alignment horizontal="center" vertical="center"/>
    </xf>
    <xf numFmtId="49" fontId="4" fillId="0" borderId="4" xfId="0" applyNumberFormat="1" applyFont="1" applyBorder="1" applyAlignment="1">
      <alignment horizontal="center" vertical="center"/>
    </xf>
    <xf numFmtId="49" fontId="3" fillId="0" borderId="2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49" fontId="8" fillId="0" borderId="2" xfId="0" applyNumberFormat="1" applyFont="1" applyBorder="1" applyAlignment="1">
      <alignment horizontal="center" vertical="center"/>
    </xf>
    <xf numFmtId="49" fontId="8" fillId="0" borderId="4" xfId="0" applyNumberFormat="1" applyFont="1" applyBorder="1" applyAlignment="1">
      <alignment horizontal="center" vertical="center"/>
    </xf>
    <xf numFmtId="49" fontId="8" fillId="0" borderId="3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49" fontId="11" fillId="0" borderId="3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/>
    </xf>
    <xf numFmtId="49" fontId="12" fillId="0" borderId="1" xfId="0" applyNumberFormat="1" applyFont="1" applyBorder="1" applyAlignment="1">
      <alignment horizontal="center" vertical="center"/>
    </xf>
    <xf numFmtId="0" fontId="12" fillId="0" borderId="1" xfId="0" applyFont="1" applyBorder="1" applyAlignment="1">
      <alignment horizontal="justify" vertical="center" wrapText="1"/>
    </xf>
    <xf numFmtId="10" fontId="12" fillId="0" borderId="1" xfId="2" applyNumberFormat="1" applyFont="1" applyBorder="1" applyAlignment="1">
      <alignment vertical="center"/>
    </xf>
    <xf numFmtId="49" fontId="12" fillId="0" borderId="2" xfId="0" applyNumberFormat="1" applyFont="1" applyBorder="1" applyAlignment="1">
      <alignment horizontal="center" vertical="center"/>
    </xf>
    <xf numFmtId="49" fontId="12" fillId="0" borderId="4" xfId="0" applyNumberFormat="1" applyFont="1" applyBorder="1" applyAlignment="1">
      <alignment horizontal="center" vertical="center"/>
    </xf>
    <xf numFmtId="49" fontId="13" fillId="0" borderId="1" xfId="0" applyNumberFormat="1" applyFont="1" applyBorder="1" applyAlignment="1">
      <alignment horizontal="center" vertical="center"/>
    </xf>
    <xf numFmtId="49" fontId="13" fillId="0" borderId="3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10" fontId="7" fillId="0" borderId="1" xfId="0" applyNumberFormat="1" applyFont="1" applyBorder="1" applyAlignment="1">
      <alignment horizontal="center" vertical="center"/>
    </xf>
    <xf numFmtId="43" fontId="7" fillId="0" borderId="0" xfId="0" applyNumberFormat="1" applyFont="1" applyBorder="1" applyAlignment="1">
      <alignment vertical="center"/>
    </xf>
    <xf numFmtId="43" fontId="15" fillId="0" borderId="0" xfId="1" applyNumberFormat="1" applyFont="1" applyBorder="1" applyAlignment="1">
      <alignment horizontal="right" vertical="center"/>
    </xf>
    <xf numFmtId="43" fontId="15" fillId="0" borderId="0" xfId="1" applyFont="1" applyBorder="1" applyAlignment="1">
      <alignment horizontal="right" vertical="center"/>
    </xf>
    <xf numFmtId="43" fontId="3" fillId="0" borderId="1" xfId="1" applyNumberFormat="1" applyFont="1" applyBorder="1" applyAlignment="1">
      <alignment horizontal="right" vertical="center"/>
    </xf>
    <xf numFmtId="43" fontId="9" fillId="0" borderId="1" xfId="1" applyNumberFormat="1" applyFont="1" applyBorder="1" applyAlignment="1">
      <alignment horizontal="right" vertical="center"/>
    </xf>
    <xf numFmtId="43" fontId="7" fillId="0" borderId="1" xfId="1" applyNumberFormat="1" applyFont="1" applyBorder="1" applyAlignment="1">
      <alignment horizontal="right" vertical="center"/>
    </xf>
    <xf numFmtId="43" fontId="7" fillId="0" borderId="1" xfId="1" applyFont="1" applyBorder="1" applyAlignment="1">
      <alignment horizontal="right" vertical="center"/>
    </xf>
    <xf numFmtId="43" fontId="12" fillId="0" borderId="1" xfId="1" applyNumberFormat="1" applyFont="1" applyBorder="1" applyAlignment="1">
      <alignment horizontal="right" vertical="center"/>
    </xf>
    <xf numFmtId="43" fontId="2" fillId="0" borderId="1" xfId="1" applyNumberFormat="1" applyFont="1" applyBorder="1" applyAlignment="1">
      <alignment horizontal="right" vertical="center"/>
    </xf>
    <xf numFmtId="43" fontId="2" fillId="0" borderId="1" xfId="1" applyFont="1" applyBorder="1" applyAlignment="1">
      <alignment horizontal="right" vertical="center"/>
    </xf>
    <xf numFmtId="43" fontId="9" fillId="0" borderId="1" xfId="1" applyFont="1" applyBorder="1" applyAlignment="1">
      <alignment horizontal="right" vertical="center"/>
    </xf>
    <xf numFmtId="43" fontId="12" fillId="0" borderId="1" xfId="1" applyFont="1" applyBorder="1" applyAlignment="1">
      <alignment horizontal="right" vertical="center"/>
    </xf>
    <xf numFmtId="0" fontId="7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9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vertical="center" wrapText="1"/>
    </xf>
    <xf numFmtId="0" fontId="12" fillId="0" borderId="1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12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3" fontId="5" fillId="0" borderId="1" xfId="1" applyNumberFormat="1" applyFont="1" applyBorder="1" applyAlignment="1">
      <alignment horizontal="right" vertical="center"/>
    </xf>
    <xf numFmtId="43" fontId="7" fillId="0" borderId="1" xfId="1" applyNumberFormat="1" applyFont="1" applyBorder="1" applyAlignment="1">
      <alignment horizontal="center" vertical="center"/>
    </xf>
    <xf numFmtId="43" fontId="7" fillId="0" borderId="1" xfId="1" applyFont="1" applyBorder="1" applyAlignment="1" applyProtection="1">
      <alignment horizontal="center" vertical="center"/>
      <protection locked="0"/>
    </xf>
    <xf numFmtId="43" fontId="7" fillId="0" borderId="1" xfId="0" applyNumberFormat="1" applyFont="1" applyBorder="1" applyAlignment="1">
      <alignment vertical="center"/>
    </xf>
    <xf numFmtId="43" fontId="7" fillId="0" borderId="1" xfId="1" applyNumberFormat="1" applyFont="1" applyBorder="1" applyAlignment="1">
      <alignment vertical="center"/>
    </xf>
    <xf numFmtId="43" fontId="7" fillId="0" borderId="1" xfId="1" applyFont="1" applyBorder="1" applyAlignment="1">
      <alignment vertical="center"/>
    </xf>
    <xf numFmtId="43" fontId="2" fillId="0" borderId="0" xfId="1" applyNumberFormat="1" applyFont="1" applyBorder="1" applyAlignment="1">
      <alignment horizontal="right" vertical="center"/>
    </xf>
    <xf numFmtId="43" fontId="2" fillId="0" borderId="0" xfId="1" applyFont="1" applyBorder="1" applyAlignment="1">
      <alignment horizontal="right" vertical="center"/>
    </xf>
    <xf numFmtId="43" fontId="2" fillId="0" borderId="1" xfId="1" applyNumberFormat="1" applyFont="1" applyBorder="1" applyAlignment="1">
      <alignment horizontal="center" vertical="center"/>
    </xf>
    <xf numFmtId="43" fontId="2" fillId="0" borderId="1" xfId="1" applyFont="1" applyBorder="1" applyAlignment="1">
      <alignment horizontal="center" vertical="center"/>
    </xf>
    <xf numFmtId="49" fontId="11" fillId="0" borderId="2" xfId="0" applyNumberFormat="1" applyFont="1" applyBorder="1" applyAlignment="1">
      <alignment horizontal="center" vertical="center"/>
    </xf>
    <xf numFmtId="49" fontId="11" fillId="0" borderId="4" xfId="0" applyNumberFormat="1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left" vertical="center"/>
    </xf>
    <xf numFmtId="49" fontId="2" fillId="0" borderId="0" xfId="0" applyNumberFormat="1" applyFont="1" applyBorder="1" applyAlignment="1">
      <alignment horizontal="center" vertical="center" wrapText="1"/>
    </xf>
    <xf numFmtId="164" fontId="3" fillId="0" borderId="0" xfId="1" applyNumberFormat="1" applyFont="1" applyBorder="1" applyAlignment="1">
      <alignment horizontal="center" vertical="center"/>
    </xf>
    <xf numFmtId="49" fontId="6" fillId="0" borderId="0" xfId="1" applyNumberFormat="1" applyFont="1" applyBorder="1" applyAlignment="1">
      <alignment horizontal="center" vertical="center" wrapText="1"/>
    </xf>
    <xf numFmtId="49" fontId="7" fillId="0" borderId="1" xfId="0" applyNumberFormat="1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</cellXfs>
  <cellStyles count="3">
    <cellStyle name="Dziesiętny" xfId="1" builtinId="3"/>
    <cellStyle name="Normalny" xfId="0" builtinId="0"/>
    <cellStyle name="Procentowy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264"/>
  <sheetViews>
    <sheetView tabSelected="1" workbookViewId="0">
      <selection activeCell="L250" sqref="L250"/>
    </sheetView>
  </sheetViews>
  <sheetFormatPr defaultRowHeight="11.25" x14ac:dyDescent="0.25"/>
  <cols>
    <col min="1" max="1" width="4" style="1" customWidth="1"/>
    <col min="2" max="2" width="5.42578125" style="3" customWidth="1"/>
    <col min="3" max="3" width="5.140625" style="24" customWidth="1"/>
    <col min="4" max="4" width="36.42578125" style="4" customWidth="1"/>
    <col min="5" max="5" width="14.5703125" style="56" customWidth="1"/>
    <col min="6" max="6" width="14.5703125" style="57" customWidth="1"/>
    <col min="7" max="7" width="7.7109375" style="2" customWidth="1"/>
    <col min="8" max="8" width="14.5703125" style="2" bestFit="1" customWidth="1"/>
    <col min="9" max="9" width="16.28515625" style="2" customWidth="1"/>
    <col min="10" max="256" width="9.140625" style="2"/>
    <col min="257" max="257" width="4" style="2" customWidth="1"/>
    <col min="258" max="258" width="5.42578125" style="2" customWidth="1"/>
    <col min="259" max="259" width="5.140625" style="2" customWidth="1"/>
    <col min="260" max="260" width="37.85546875" style="2" customWidth="1"/>
    <col min="261" max="261" width="14.5703125" style="2" customWidth="1"/>
    <col min="262" max="262" width="13.85546875" style="2" customWidth="1"/>
    <col min="263" max="263" width="7.7109375" style="2" customWidth="1"/>
    <col min="264" max="512" width="9.140625" style="2"/>
    <col min="513" max="513" width="4" style="2" customWidth="1"/>
    <col min="514" max="514" width="5.42578125" style="2" customWidth="1"/>
    <col min="515" max="515" width="5.140625" style="2" customWidth="1"/>
    <col min="516" max="516" width="37.85546875" style="2" customWidth="1"/>
    <col min="517" max="517" width="14.5703125" style="2" customWidth="1"/>
    <col min="518" max="518" width="13.85546875" style="2" customWidth="1"/>
    <col min="519" max="519" width="7.7109375" style="2" customWidth="1"/>
    <col min="520" max="768" width="9.140625" style="2"/>
    <col min="769" max="769" width="4" style="2" customWidth="1"/>
    <col min="770" max="770" width="5.42578125" style="2" customWidth="1"/>
    <col min="771" max="771" width="5.140625" style="2" customWidth="1"/>
    <col min="772" max="772" width="37.85546875" style="2" customWidth="1"/>
    <col min="773" max="773" width="14.5703125" style="2" customWidth="1"/>
    <col min="774" max="774" width="13.85546875" style="2" customWidth="1"/>
    <col min="775" max="775" width="7.7109375" style="2" customWidth="1"/>
    <col min="776" max="1024" width="9.140625" style="2"/>
    <col min="1025" max="1025" width="4" style="2" customWidth="1"/>
    <col min="1026" max="1026" width="5.42578125" style="2" customWidth="1"/>
    <col min="1027" max="1027" width="5.140625" style="2" customWidth="1"/>
    <col min="1028" max="1028" width="37.85546875" style="2" customWidth="1"/>
    <col min="1029" max="1029" width="14.5703125" style="2" customWidth="1"/>
    <col min="1030" max="1030" width="13.85546875" style="2" customWidth="1"/>
    <col min="1031" max="1031" width="7.7109375" style="2" customWidth="1"/>
    <col min="1032" max="1280" width="9.140625" style="2"/>
    <col min="1281" max="1281" width="4" style="2" customWidth="1"/>
    <col min="1282" max="1282" width="5.42578125" style="2" customWidth="1"/>
    <col min="1283" max="1283" width="5.140625" style="2" customWidth="1"/>
    <col min="1284" max="1284" width="37.85546875" style="2" customWidth="1"/>
    <col min="1285" max="1285" width="14.5703125" style="2" customWidth="1"/>
    <col min="1286" max="1286" width="13.85546875" style="2" customWidth="1"/>
    <col min="1287" max="1287" width="7.7109375" style="2" customWidth="1"/>
    <col min="1288" max="1536" width="9.140625" style="2"/>
    <col min="1537" max="1537" width="4" style="2" customWidth="1"/>
    <col min="1538" max="1538" width="5.42578125" style="2" customWidth="1"/>
    <col min="1539" max="1539" width="5.140625" style="2" customWidth="1"/>
    <col min="1540" max="1540" width="37.85546875" style="2" customWidth="1"/>
    <col min="1541" max="1541" width="14.5703125" style="2" customWidth="1"/>
    <col min="1542" max="1542" width="13.85546875" style="2" customWidth="1"/>
    <col min="1543" max="1543" width="7.7109375" style="2" customWidth="1"/>
    <col min="1544" max="1792" width="9.140625" style="2"/>
    <col min="1793" max="1793" width="4" style="2" customWidth="1"/>
    <col min="1794" max="1794" width="5.42578125" style="2" customWidth="1"/>
    <col min="1795" max="1795" width="5.140625" style="2" customWidth="1"/>
    <col min="1796" max="1796" width="37.85546875" style="2" customWidth="1"/>
    <col min="1797" max="1797" width="14.5703125" style="2" customWidth="1"/>
    <col min="1798" max="1798" width="13.85546875" style="2" customWidth="1"/>
    <col min="1799" max="1799" width="7.7109375" style="2" customWidth="1"/>
    <col min="1800" max="2048" width="9.140625" style="2"/>
    <col min="2049" max="2049" width="4" style="2" customWidth="1"/>
    <col min="2050" max="2050" width="5.42578125" style="2" customWidth="1"/>
    <col min="2051" max="2051" width="5.140625" style="2" customWidth="1"/>
    <col min="2052" max="2052" width="37.85546875" style="2" customWidth="1"/>
    <col min="2053" max="2053" width="14.5703125" style="2" customWidth="1"/>
    <col min="2054" max="2054" width="13.85546875" style="2" customWidth="1"/>
    <col min="2055" max="2055" width="7.7109375" style="2" customWidth="1"/>
    <col min="2056" max="2304" width="9.140625" style="2"/>
    <col min="2305" max="2305" width="4" style="2" customWidth="1"/>
    <col min="2306" max="2306" width="5.42578125" style="2" customWidth="1"/>
    <col min="2307" max="2307" width="5.140625" style="2" customWidth="1"/>
    <col min="2308" max="2308" width="37.85546875" style="2" customWidth="1"/>
    <col min="2309" max="2309" width="14.5703125" style="2" customWidth="1"/>
    <col min="2310" max="2310" width="13.85546875" style="2" customWidth="1"/>
    <col min="2311" max="2311" width="7.7109375" style="2" customWidth="1"/>
    <col min="2312" max="2560" width="9.140625" style="2"/>
    <col min="2561" max="2561" width="4" style="2" customWidth="1"/>
    <col min="2562" max="2562" width="5.42578125" style="2" customWidth="1"/>
    <col min="2563" max="2563" width="5.140625" style="2" customWidth="1"/>
    <col min="2564" max="2564" width="37.85546875" style="2" customWidth="1"/>
    <col min="2565" max="2565" width="14.5703125" style="2" customWidth="1"/>
    <col min="2566" max="2566" width="13.85546875" style="2" customWidth="1"/>
    <col min="2567" max="2567" width="7.7109375" style="2" customWidth="1"/>
    <col min="2568" max="2816" width="9.140625" style="2"/>
    <col min="2817" max="2817" width="4" style="2" customWidth="1"/>
    <col min="2818" max="2818" width="5.42578125" style="2" customWidth="1"/>
    <col min="2819" max="2819" width="5.140625" style="2" customWidth="1"/>
    <col min="2820" max="2820" width="37.85546875" style="2" customWidth="1"/>
    <col min="2821" max="2821" width="14.5703125" style="2" customWidth="1"/>
    <col min="2822" max="2822" width="13.85546875" style="2" customWidth="1"/>
    <col min="2823" max="2823" width="7.7109375" style="2" customWidth="1"/>
    <col min="2824" max="3072" width="9.140625" style="2"/>
    <col min="3073" max="3073" width="4" style="2" customWidth="1"/>
    <col min="3074" max="3074" width="5.42578125" style="2" customWidth="1"/>
    <col min="3075" max="3075" width="5.140625" style="2" customWidth="1"/>
    <col min="3076" max="3076" width="37.85546875" style="2" customWidth="1"/>
    <col min="3077" max="3077" width="14.5703125" style="2" customWidth="1"/>
    <col min="3078" max="3078" width="13.85546875" style="2" customWidth="1"/>
    <col min="3079" max="3079" width="7.7109375" style="2" customWidth="1"/>
    <col min="3080" max="3328" width="9.140625" style="2"/>
    <col min="3329" max="3329" width="4" style="2" customWidth="1"/>
    <col min="3330" max="3330" width="5.42578125" style="2" customWidth="1"/>
    <col min="3331" max="3331" width="5.140625" style="2" customWidth="1"/>
    <col min="3332" max="3332" width="37.85546875" style="2" customWidth="1"/>
    <col min="3333" max="3333" width="14.5703125" style="2" customWidth="1"/>
    <col min="3334" max="3334" width="13.85546875" style="2" customWidth="1"/>
    <col min="3335" max="3335" width="7.7109375" style="2" customWidth="1"/>
    <col min="3336" max="3584" width="9.140625" style="2"/>
    <col min="3585" max="3585" width="4" style="2" customWidth="1"/>
    <col min="3586" max="3586" width="5.42578125" style="2" customWidth="1"/>
    <col min="3587" max="3587" width="5.140625" style="2" customWidth="1"/>
    <col min="3588" max="3588" width="37.85546875" style="2" customWidth="1"/>
    <col min="3589" max="3589" width="14.5703125" style="2" customWidth="1"/>
    <col min="3590" max="3590" width="13.85546875" style="2" customWidth="1"/>
    <col min="3591" max="3591" width="7.7109375" style="2" customWidth="1"/>
    <col min="3592" max="3840" width="9.140625" style="2"/>
    <col min="3841" max="3841" width="4" style="2" customWidth="1"/>
    <col min="3842" max="3842" width="5.42578125" style="2" customWidth="1"/>
    <col min="3843" max="3843" width="5.140625" style="2" customWidth="1"/>
    <col min="3844" max="3844" width="37.85546875" style="2" customWidth="1"/>
    <col min="3845" max="3845" width="14.5703125" style="2" customWidth="1"/>
    <col min="3846" max="3846" width="13.85546875" style="2" customWidth="1"/>
    <col min="3847" max="3847" width="7.7109375" style="2" customWidth="1"/>
    <col min="3848" max="4096" width="9.140625" style="2"/>
    <col min="4097" max="4097" width="4" style="2" customWidth="1"/>
    <col min="4098" max="4098" width="5.42578125" style="2" customWidth="1"/>
    <col min="4099" max="4099" width="5.140625" style="2" customWidth="1"/>
    <col min="4100" max="4100" width="37.85546875" style="2" customWidth="1"/>
    <col min="4101" max="4101" width="14.5703125" style="2" customWidth="1"/>
    <col min="4102" max="4102" width="13.85546875" style="2" customWidth="1"/>
    <col min="4103" max="4103" width="7.7109375" style="2" customWidth="1"/>
    <col min="4104" max="4352" width="9.140625" style="2"/>
    <col min="4353" max="4353" width="4" style="2" customWidth="1"/>
    <col min="4354" max="4354" width="5.42578125" style="2" customWidth="1"/>
    <col min="4355" max="4355" width="5.140625" style="2" customWidth="1"/>
    <col min="4356" max="4356" width="37.85546875" style="2" customWidth="1"/>
    <col min="4357" max="4357" width="14.5703125" style="2" customWidth="1"/>
    <col min="4358" max="4358" width="13.85546875" style="2" customWidth="1"/>
    <col min="4359" max="4359" width="7.7109375" style="2" customWidth="1"/>
    <col min="4360" max="4608" width="9.140625" style="2"/>
    <col min="4609" max="4609" width="4" style="2" customWidth="1"/>
    <col min="4610" max="4610" width="5.42578125" style="2" customWidth="1"/>
    <col min="4611" max="4611" width="5.140625" style="2" customWidth="1"/>
    <col min="4612" max="4612" width="37.85546875" style="2" customWidth="1"/>
    <col min="4613" max="4613" width="14.5703125" style="2" customWidth="1"/>
    <col min="4614" max="4614" width="13.85546875" style="2" customWidth="1"/>
    <col min="4615" max="4615" width="7.7109375" style="2" customWidth="1"/>
    <col min="4616" max="4864" width="9.140625" style="2"/>
    <col min="4865" max="4865" width="4" style="2" customWidth="1"/>
    <col min="4866" max="4866" width="5.42578125" style="2" customWidth="1"/>
    <col min="4867" max="4867" width="5.140625" style="2" customWidth="1"/>
    <col min="4868" max="4868" width="37.85546875" style="2" customWidth="1"/>
    <col min="4869" max="4869" width="14.5703125" style="2" customWidth="1"/>
    <col min="4870" max="4870" width="13.85546875" style="2" customWidth="1"/>
    <col min="4871" max="4871" width="7.7109375" style="2" customWidth="1"/>
    <col min="4872" max="5120" width="9.140625" style="2"/>
    <col min="5121" max="5121" width="4" style="2" customWidth="1"/>
    <col min="5122" max="5122" width="5.42578125" style="2" customWidth="1"/>
    <col min="5123" max="5123" width="5.140625" style="2" customWidth="1"/>
    <col min="5124" max="5124" width="37.85546875" style="2" customWidth="1"/>
    <col min="5125" max="5125" width="14.5703125" style="2" customWidth="1"/>
    <col min="5126" max="5126" width="13.85546875" style="2" customWidth="1"/>
    <col min="5127" max="5127" width="7.7109375" style="2" customWidth="1"/>
    <col min="5128" max="5376" width="9.140625" style="2"/>
    <col min="5377" max="5377" width="4" style="2" customWidth="1"/>
    <col min="5378" max="5378" width="5.42578125" style="2" customWidth="1"/>
    <col min="5379" max="5379" width="5.140625" style="2" customWidth="1"/>
    <col min="5380" max="5380" width="37.85546875" style="2" customWidth="1"/>
    <col min="5381" max="5381" width="14.5703125" style="2" customWidth="1"/>
    <col min="5382" max="5382" width="13.85546875" style="2" customWidth="1"/>
    <col min="5383" max="5383" width="7.7109375" style="2" customWidth="1"/>
    <col min="5384" max="5632" width="9.140625" style="2"/>
    <col min="5633" max="5633" width="4" style="2" customWidth="1"/>
    <col min="5634" max="5634" width="5.42578125" style="2" customWidth="1"/>
    <col min="5635" max="5635" width="5.140625" style="2" customWidth="1"/>
    <col min="5636" max="5636" width="37.85546875" style="2" customWidth="1"/>
    <col min="5637" max="5637" width="14.5703125" style="2" customWidth="1"/>
    <col min="5638" max="5638" width="13.85546875" style="2" customWidth="1"/>
    <col min="5639" max="5639" width="7.7109375" style="2" customWidth="1"/>
    <col min="5640" max="5888" width="9.140625" style="2"/>
    <col min="5889" max="5889" width="4" style="2" customWidth="1"/>
    <col min="5890" max="5890" width="5.42578125" style="2" customWidth="1"/>
    <col min="5891" max="5891" width="5.140625" style="2" customWidth="1"/>
    <col min="5892" max="5892" width="37.85546875" style="2" customWidth="1"/>
    <col min="5893" max="5893" width="14.5703125" style="2" customWidth="1"/>
    <col min="5894" max="5894" width="13.85546875" style="2" customWidth="1"/>
    <col min="5895" max="5895" width="7.7109375" style="2" customWidth="1"/>
    <col min="5896" max="6144" width="9.140625" style="2"/>
    <col min="6145" max="6145" width="4" style="2" customWidth="1"/>
    <col min="6146" max="6146" width="5.42578125" style="2" customWidth="1"/>
    <col min="6147" max="6147" width="5.140625" style="2" customWidth="1"/>
    <col min="6148" max="6148" width="37.85546875" style="2" customWidth="1"/>
    <col min="6149" max="6149" width="14.5703125" style="2" customWidth="1"/>
    <col min="6150" max="6150" width="13.85546875" style="2" customWidth="1"/>
    <col min="6151" max="6151" width="7.7109375" style="2" customWidth="1"/>
    <col min="6152" max="6400" width="9.140625" style="2"/>
    <col min="6401" max="6401" width="4" style="2" customWidth="1"/>
    <col min="6402" max="6402" width="5.42578125" style="2" customWidth="1"/>
    <col min="6403" max="6403" width="5.140625" style="2" customWidth="1"/>
    <col min="6404" max="6404" width="37.85546875" style="2" customWidth="1"/>
    <col min="6405" max="6405" width="14.5703125" style="2" customWidth="1"/>
    <col min="6406" max="6406" width="13.85546875" style="2" customWidth="1"/>
    <col min="6407" max="6407" width="7.7109375" style="2" customWidth="1"/>
    <col min="6408" max="6656" width="9.140625" style="2"/>
    <col min="6657" max="6657" width="4" style="2" customWidth="1"/>
    <col min="6658" max="6658" width="5.42578125" style="2" customWidth="1"/>
    <col min="6659" max="6659" width="5.140625" style="2" customWidth="1"/>
    <col min="6660" max="6660" width="37.85546875" style="2" customWidth="1"/>
    <col min="6661" max="6661" width="14.5703125" style="2" customWidth="1"/>
    <col min="6662" max="6662" width="13.85546875" style="2" customWidth="1"/>
    <col min="6663" max="6663" width="7.7109375" style="2" customWidth="1"/>
    <col min="6664" max="6912" width="9.140625" style="2"/>
    <col min="6913" max="6913" width="4" style="2" customWidth="1"/>
    <col min="6914" max="6914" width="5.42578125" style="2" customWidth="1"/>
    <col min="6915" max="6915" width="5.140625" style="2" customWidth="1"/>
    <col min="6916" max="6916" width="37.85546875" style="2" customWidth="1"/>
    <col min="6917" max="6917" width="14.5703125" style="2" customWidth="1"/>
    <col min="6918" max="6918" width="13.85546875" style="2" customWidth="1"/>
    <col min="6919" max="6919" width="7.7109375" style="2" customWidth="1"/>
    <col min="6920" max="7168" width="9.140625" style="2"/>
    <col min="7169" max="7169" width="4" style="2" customWidth="1"/>
    <col min="7170" max="7170" width="5.42578125" style="2" customWidth="1"/>
    <col min="7171" max="7171" width="5.140625" style="2" customWidth="1"/>
    <col min="7172" max="7172" width="37.85546875" style="2" customWidth="1"/>
    <col min="7173" max="7173" width="14.5703125" style="2" customWidth="1"/>
    <col min="7174" max="7174" width="13.85546875" style="2" customWidth="1"/>
    <col min="7175" max="7175" width="7.7109375" style="2" customWidth="1"/>
    <col min="7176" max="7424" width="9.140625" style="2"/>
    <col min="7425" max="7425" width="4" style="2" customWidth="1"/>
    <col min="7426" max="7426" width="5.42578125" style="2" customWidth="1"/>
    <col min="7427" max="7427" width="5.140625" style="2" customWidth="1"/>
    <col min="7428" max="7428" width="37.85546875" style="2" customWidth="1"/>
    <col min="7429" max="7429" width="14.5703125" style="2" customWidth="1"/>
    <col min="7430" max="7430" width="13.85546875" style="2" customWidth="1"/>
    <col min="7431" max="7431" width="7.7109375" style="2" customWidth="1"/>
    <col min="7432" max="7680" width="9.140625" style="2"/>
    <col min="7681" max="7681" width="4" style="2" customWidth="1"/>
    <col min="7682" max="7682" width="5.42578125" style="2" customWidth="1"/>
    <col min="7683" max="7683" width="5.140625" style="2" customWidth="1"/>
    <col min="7684" max="7684" width="37.85546875" style="2" customWidth="1"/>
    <col min="7685" max="7685" width="14.5703125" style="2" customWidth="1"/>
    <col min="7686" max="7686" width="13.85546875" style="2" customWidth="1"/>
    <col min="7687" max="7687" width="7.7109375" style="2" customWidth="1"/>
    <col min="7688" max="7936" width="9.140625" style="2"/>
    <col min="7937" max="7937" width="4" style="2" customWidth="1"/>
    <col min="7938" max="7938" width="5.42578125" style="2" customWidth="1"/>
    <col min="7939" max="7939" width="5.140625" style="2" customWidth="1"/>
    <col min="7940" max="7940" width="37.85546875" style="2" customWidth="1"/>
    <col min="7941" max="7941" width="14.5703125" style="2" customWidth="1"/>
    <col min="7942" max="7942" width="13.85546875" style="2" customWidth="1"/>
    <col min="7943" max="7943" width="7.7109375" style="2" customWidth="1"/>
    <col min="7944" max="8192" width="9.140625" style="2"/>
    <col min="8193" max="8193" width="4" style="2" customWidth="1"/>
    <col min="8194" max="8194" width="5.42578125" style="2" customWidth="1"/>
    <col min="8195" max="8195" width="5.140625" style="2" customWidth="1"/>
    <col min="8196" max="8196" width="37.85546875" style="2" customWidth="1"/>
    <col min="8197" max="8197" width="14.5703125" style="2" customWidth="1"/>
    <col min="8198" max="8198" width="13.85546875" style="2" customWidth="1"/>
    <col min="8199" max="8199" width="7.7109375" style="2" customWidth="1"/>
    <col min="8200" max="8448" width="9.140625" style="2"/>
    <col min="8449" max="8449" width="4" style="2" customWidth="1"/>
    <col min="8450" max="8450" width="5.42578125" style="2" customWidth="1"/>
    <col min="8451" max="8451" width="5.140625" style="2" customWidth="1"/>
    <col min="8452" max="8452" width="37.85546875" style="2" customWidth="1"/>
    <col min="8453" max="8453" width="14.5703125" style="2" customWidth="1"/>
    <col min="8454" max="8454" width="13.85546875" style="2" customWidth="1"/>
    <col min="8455" max="8455" width="7.7109375" style="2" customWidth="1"/>
    <col min="8456" max="8704" width="9.140625" style="2"/>
    <col min="8705" max="8705" width="4" style="2" customWidth="1"/>
    <col min="8706" max="8706" width="5.42578125" style="2" customWidth="1"/>
    <col min="8707" max="8707" width="5.140625" style="2" customWidth="1"/>
    <col min="8708" max="8708" width="37.85546875" style="2" customWidth="1"/>
    <col min="8709" max="8709" width="14.5703125" style="2" customWidth="1"/>
    <col min="8710" max="8710" width="13.85546875" style="2" customWidth="1"/>
    <col min="8711" max="8711" width="7.7109375" style="2" customWidth="1"/>
    <col min="8712" max="8960" width="9.140625" style="2"/>
    <col min="8961" max="8961" width="4" style="2" customWidth="1"/>
    <col min="8962" max="8962" width="5.42578125" style="2" customWidth="1"/>
    <col min="8963" max="8963" width="5.140625" style="2" customWidth="1"/>
    <col min="8964" max="8964" width="37.85546875" style="2" customWidth="1"/>
    <col min="8965" max="8965" width="14.5703125" style="2" customWidth="1"/>
    <col min="8966" max="8966" width="13.85546875" style="2" customWidth="1"/>
    <col min="8967" max="8967" width="7.7109375" style="2" customWidth="1"/>
    <col min="8968" max="9216" width="9.140625" style="2"/>
    <col min="9217" max="9217" width="4" style="2" customWidth="1"/>
    <col min="9218" max="9218" width="5.42578125" style="2" customWidth="1"/>
    <col min="9219" max="9219" width="5.140625" style="2" customWidth="1"/>
    <col min="9220" max="9220" width="37.85546875" style="2" customWidth="1"/>
    <col min="9221" max="9221" width="14.5703125" style="2" customWidth="1"/>
    <col min="9222" max="9222" width="13.85546875" style="2" customWidth="1"/>
    <col min="9223" max="9223" width="7.7109375" style="2" customWidth="1"/>
    <col min="9224" max="9472" width="9.140625" style="2"/>
    <col min="9473" max="9473" width="4" style="2" customWidth="1"/>
    <col min="9474" max="9474" width="5.42578125" style="2" customWidth="1"/>
    <col min="9475" max="9475" width="5.140625" style="2" customWidth="1"/>
    <col min="9476" max="9476" width="37.85546875" style="2" customWidth="1"/>
    <col min="9477" max="9477" width="14.5703125" style="2" customWidth="1"/>
    <col min="9478" max="9478" width="13.85546875" style="2" customWidth="1"/>
    <col min="9479" max="9479" width="7.7109375" style="2" customWidth="1"/>
    <col min="9480" max="9728" width="9.140625" style="2"/>
    <col min="9729" max="9729" width="4" style="2" customWidth="1"/>
    <col min="9730" max="9730" width="5.42578125" style="2" customWidth="1"/>
    <col min="9731" max="9731" width="5.140625" style="2" customWidth="1"/>
    <col min="9732" max="9732" width="37.85546875" style="2" customWidth="1"/>
    <col min="9733" max="9733" width="14.5703125" style="2" customWidth="1"/>
    <col min="9734" max="9734" width="13.85546875" style="2" customWidth="1"/>
    <col min="9735" max="9735" width="7.7109375" style="2" customWidth="1"/>
    <col min="9736" max="9984" width="9.140625" style="2"/>
    <col min="9985" max="9985" width="4" style="2" customWidth="1"/>
    <col min="9986" max="9986" width="5.42578125" style="2" customWidth="1"/>
    <col min="9987" max="9987" width="5.140625" style="2" customWidth="1"/>
    <col min="9988" max="9988" width="37.85546875" style="2" customWidth="1"/>
    <col min="9989" max="9989" width="14.5703125" style="2" customWidth="1"/>
    <col min="9990" max="9990" width="13.85546875" style="2" customWidth="1"/>
    <col min="9991" max="9991" width="7.7109375" style="2" customWidth="1"/>
    <col min="9992" max="10240" width="9.140625" style="2"/>
    <col min="10241" max="10241" width="4" style="2" customWidth="1"/>
    <col min="10242" max="10242" width="5.42578125" style="2" customWidth="1"/>
    <col min="10243" max="10243" width="5.140625" style="2" customWidth="1"/>
    <col min="10244" max="10244" width="37.85546875" style="2" customWidth="1"/>
    <col min="10245" max="10245" width="14.5703125" style="2" customWidth="1"/>
    <col min="10246" max="10246" width="13.85546875" style="2" customWidth="1"/>
    <col min="10247" max="10247" width="7.7109375" style="2" customWidth="1"/>
    <col min="10248" max="10496" width="9.140625" style="2"/>
    <col min="10497" max="10497" width="4" style="2" customWidth="1"/>
    <col min="10498" max="10498" width="5.42578125" style="2" customWidth="1"/>
    <col min="10499" max="10499" width="5.140625" style="2" customWidth="1"/>
    <col min="10500" max="10500" width="37.85546875" style="2" customWidth="1"/>
    <col min="10501" max="10501" width="14.5703125" style="2" customWidth="1"/>
    <col min="10502" max="10502" width="13.85546875" style="2" customWidth="1"/>
    <col min="10503" max="10503" width="7.7109375" style="2" customWidth="1"/>
    <col min="10504" max="10752" width="9.140625" style="2"/>
    <col min="10753" max="10753" width="4" style="2" customWidth="1"/>
    <col min="10754" max="10754" width="5.42578125" style="2" customWidth="1"/>
    <col min="10755" max="10755" width="5.140625" style="2" customWidth="1"/>
    <col min="10756" max="10756" width="37.85546875" style="2" customWidth="1"/>
    <col min="10757" max="10757" width="14.5703125" style="2" customWidth="1"/>
    <col min="10758" max="10758" width="13.85546875" style="2" customWidth="1"/>
    <col min="10759" max="10759" width="7.7109375" style="2" customWidth="1"/>
    <col min="10760" max="11008" width="9.140625" style="2"/>
    <col min="11009" max="11009" width="4" style="2" customWidth="1"/>
    <col min="11010" max="11010" width="5.42578125" style="2" customWidth="1"/>
    <col min="11011" max="11011" width="5.140625" style="2" customWidth="1"/>
    <col min="11012" max="11012" width="37.85546875" style="2" customWidth="1"/>
    <col min="11013" max="11013" width="14.5703125" style="2" customWidth="1"/>
    <col min="11014" max="11014" width="13.85546875" style="2" customWidth="1"/>
    <col min="11015" max="11015" width="7.7109375" style="2" customWidth="1"/>
    <col min="11016" max="11264" width="9.140625" style="2"/>
    <col min="11265" max="11265" width="4" style="2" customWidth="1"/>
    <col min="11266" max="11266" width="5.42578125" style="2" customWidth="1"/>
    <col min="11267" max="11267" width="5.140625" style="2" customWidth="1"/>
    <col min="11268" max="11268" width="37.85546875" style="2" customWidth="1"/>
    <col min="11269" max="11269" width="14.5703125" style="2" customWidth="1"/>
    <col min="11270" max="11270" width="13.85546875" style="2" customWidth="1"/>
    <col min="11271" max="11271" width="7.7109375" style="2" customWidth="1"/>
    <col min="11272" max="11520" width="9.140625" style="2"/>
    <col min="11521" max="11521" width="4" style="2" customWidth="1"/>
    <col min="11522" max="11522" width="5.42578125" style="2" customWidth="1"/>
    <col min="11523" max="11523" width="5.140625" style="2" customWidth="1"/>
    <col min="11524" max="11524" width="37.85546875" style="2" customWidth="1"/>
    <col min="11525" max="11525" width="14.5703125" style="2" customWidth="1"/>
    <col min="11526" max="11526" width="13.85546875" style="2" customWidth="1"/>
    <col min="11527" max="11527" width="7.7109375" style="2" customWidth="1"/>
    <col min="11528" max="11776" width="9.140625" style="2"/>
    <col min="11777" max="11777" width="4" style="2" customWidth="1"/>
    <col min="11778" max="11778" width="5.42578125" style="2" customWidth="1"/>
    <col min="11779" max="11779" width="5.140625" style="2" customWidth="1"/>
    <col min="11780" max="11780" width="37.85546875" style="2" customWidth="1"/>
    <col min="11781" max="11781" width="14.5703125" style="2" customWidth="1"/>
    <col min="11782" max="11782" width="13.85546875" style="2" customWidth="1"/>
    <col min="11783" max="11783" width="7.7109375" style="2" customWidth="1"/>
    <col min="11784" max="12032" width="9.140625" style="2"/>
    <col min="12033" max="12033" width="4" style="2" customWidth="1"/>
    <col min="12034" max="12034" width="5.42578125" style="2" customWidth="1"/>
    <col min="12035" max="12035" width="5.140625" style="2" customWidth="1"/>
    <col min="12036" max="12036" width="37.85546875" style="2" customWidth="1"/>
    <col min="12037" max="12037" width="14.5703125" style="2" customWidth="1"/>
    <col min="12038" max="12038" width="13.85546875" style="2" customWidth="1"/>
    <col min="12039" max="12039" width="7.7109375" style="2" customWidth="1"/>
    <col min="12040" max="12288" width="9.140625" style="2"/>
    <col min="12289" max="12289" width="4" style="2" customWidth="1"/>
    <col min="12290" max="12290" width="5.42578125" style="2" customWidth="1"/>
    <col min="12291" max="12291" width="5.140625" style="2" customWidth="1"/>
    <col min="12292" max="12292" width="37.85546875" style="2" customWidth="1"/>
    <col min="12293" max="12293" width="14.5703125" style="2" customWidth="1"/>
    <col min="12294" max="12294" width="13.85546875" style="2" customWidth="1"/>
    <col min="12295" max="12295" width="7.7109375" style="2" customWidth="1"/>
    <col min="12296" max="12544" width="9.140625" style="2"/>
    <col min="12545" max="12545" width="4" style="2" customWidth="1"/>
    <col min="12546" max="12546" width="5.42578125" style="2" customWidth="1"/>
    <col min="12547" max="12547" width="5.140625" style="2" customWidth="1"/>
    <col min="12548" max="12548" width="37.85546875" style="2" customWidth="1"/>
    <col min="12549" max="12549" width="14.5703125" style="2" customWidth="1"/>
    <col min="12550" max="12550" width="13.85546875" style="2" customWidth="1"/>
    <col min="12551" max="12551" width="7.7109375" style="2" customWidth="1"/>
    <col min="12552" max="12800" width="9.140625" style="2"/>
    <col min="12801" max="12801" width="4" style="2" customWidth="1"/>
    <col min="12802" max="12802" width="5.42578125" style="2" customWidth="1"/>
    <col min="12803" max="12803" width="5.140625" style="2" customWidth="1"/>
    <col min="12804" max="12804" width="37.85546875" style="2" customWidth="1"/>
    <col min="12805" max="12805" width="14.5703125" style="2" customWidth="1"/>
    <col min="12806" max="12806" width="13.85546875" style="2" customWidth="1"/>
    <col min="12807" max="12807" width="7.7109375" style="2" customWidth="1"/>
    <col min="12808" max="13056" width="9.140625" style="2"/>
    <col min="13057" max="13057" width="4" style="2" customWidth="1"/>
    <col min="13058" max="13058" width="5.42578125" style="2" customWidth="1"/>
    <col min="13059" max="13059" width="5.140625" style="2" customWidth="1"/>
    <col min="13060" max="13060" width="37.85546875" style="2" customWidth="1"/>
    <col min="13061" max="13061" width="14.5703125" style="2" customWidth="1"/>
    <col min="13062" max="13062" width="13.85546875" style="2" customWidth="1"/>
    <col min="13063" max="13063" width="7.7109375" style="2" customWidth="1"/>
    <col min="13064" max="13312" width="9.140625" style="2"/>
    <col min="13313" max="13313" width="4" style="2" customWidth="1"/>
    <col min="13314" max="13314" width="5.42578125" style="2" customWidth="1"/>
    <col min="13315" max="13315" width="5.140625" style="2" customWidth="1"/>
    <col min="13316" max="13316" width="37.85546875" style="2" customWidth="1"/>
    <col min="13317" max="13317" width="14.5703125" style="2" customWidth="1"/>
    <col min="13318" max="13318" width="13.85546875" style="2" customWidth="1"/>
    <col min="13319" max="13319" width="7.7109375" style="2" customWidth="1"/>
    <col min="13320" max="13568" width="9.140625" style="2"/>
    <col min="13569" max="13569" width="4" style="2" customWidth="1"/>
    <col min="13570" max="13570" width="5.42578125" style="2" customWidth="1"/>
    <col min="13571" max="13571" width="5.140625" style="2" customWidth="1"/>
    <col min="13572" max="13572" width="37.85546875" style="2" customWidth="1"/>
    <col min="13573" max="13573" width="14.5703125" style="2" customWidth="1"/>
    <col min="13574" max="13574" width="13.85546875" style="2" customWidth="1"/>
    <col min="13575" max="13575" width="7.7109375" style="2" customWidth="1"/>
    <col min="13576" max="13824" width="9.140625" style="2"/>
    <col min="13825" max="13825" width="4" style="2" customWidth="1"/>
    <col min="13826" max="13826" width="5.42578125" style="2" customWidth="1"/>
    <col min="13827" max="13827" width="5.140625" style="2" customWidth="1"/>
    <col min="13828" max="13828" width="37.85546875" style="2" customWidth="1"/>
    <col min="13829" max="13829" width="14.5703125" style="2" customWidth="1"/>
    <col min="13830" max="13830" width="13.85546875" style="2" customWidth="1"/>
    <col min="13831" max="13831" width="7.7109375" style="2" customWidth="1"/>
    <col min="13832" max="14080" width="9.140625" style="2"/>
    <col min="14081" max="14081" width="4" style="2" customWidth="1"/>
    <col min="14082" max="14082" width="5.42578125" style="2" customWidth="1"/>
    <col min="14083" max="14083" width="5.140625" style="2" customWidth="1"/>
    <col min="14084" max="14084" width="37.85546875" style="2" customWidth="1"/>
    <col min="14085" max="14085" width="14.5703125" style="2" customWidth="1"/>
    <col min="14086" max="14086" width="13.85546875" style="2" customWidth="1"/>
    <col min="14087" max="14087" width="7.7109375" style="2" customWidth="1"/>
    <col min="14088" max="14336" width="9.140625" style="2"/>
    <col min="14337" max="14337" width="4" style="2" customWidth="1"/>
    <col min="14338" max="14338" width="5.42578125" style="2" customWidth="1"/>
    <col min="14339" max="14339" width="5.140625" style="2" customWidth="1"/>
    <col min="14340" max="14340" width="37.85546875" style="2" customWidth="1"/>
    <col min="14341" max="14341" width="14.5703125" style="2" customWidth="1"/>
    <col min="14342" max="14342" width="13.85546875" style="2" customWidth="1"/>
    <col min="14343" max="14343" width="7.7109375" style="2" customWidth="1"/>
    <col min="14344" max="14592" width="9.140625" style="2"/>
    <col min="14593" max="14593" width="4" style="2" customWidth="1"/>
    <col min="14594" max="14594" width="5.42578125" style="2" customWidth="1"/>
    <col min="14595" max="14595" width="5.140625" style="2" customWidth="1"/>
    <col min="14596" max="14596" width="37.85546875" style="2" customWidth="1"/>
    <col min="14597" max="14597" width="14.5703125" style="2" customWidth="1"/>
    <col min="14598" max="14598" width="13.85546875" style="2" customWidth="1"/>
    <col min="14599" max="14599" width="7.7109375" style="2" customWidth="1"/>
    <col min="14600" max="14848" width="9.140625" style="2"/>
    <col min="14849" max="14849" width="4" style="2" customWidth="1"/>
    <col min="14850" max="14850" width="5.42578125" style="2" customWidth="1"/>
    <col min="14851" max="14851" width="5.140625" style="2" customWidth="1"/>
    <col min="14852" max="14852" width="37.85546875" style="2" customWidth="1"/>
    <col min="14853" max="14853" width="14.5703125" style="2" customWidth="1"/>
    <col min="14854" max="14854" width="13.85546875" style="2" customWidth="1"/>
    <col min="14855" max="14855" width="7.7109375" style="2" customWidth="1"/>
    <col min="14856" max="15104" width="9.140625" style="2"/>
    <col min="15105" max="15105" width="4" style="2" customWidth="1"/>
    <col min="15106" max="15106" width="5.42578125" style="2" customWidth="1"/>
    <col min="15107" max="15107" width="5.140625" style="2" customWidth="1"/>
    <col min="15108" max="15108" width="37.85546875" style="2" customWidth="1"/>
    <col min="15109" max="15109" width="14.5703125" style="2" customWidth="1"/>
    <col min="15110" max="15110" width="13.85546875" style="2" customWidth="1"/>
    <col min="15111" max="15111" width="7.7109375" style="2" customWidth="1"/>
    <col min="15112" max="15360" width="9.140625" style="2"/>
    <col min="15361" max="15361" width="4" style="2" customWidth="1"/>
    <col min="15362" max="15362" width="5.42578125" style="2" customWidth="1"/>
    <col min="15363" max="15363" width="5.140625" style="2" customWidth="1"/>
    <col min="15364" max="15364" width="37.85546875" style="2" customWidth="1"/>
    <col min="15365" max="15365" width="14.5703125" style="2" customWidth="1"/>
    <col min="15366" max="15366" width="13.85546875" style="2" customWidth="1"/>
    <col min="15367" max="15367" width="7.7109375" style="2" customWidth="1"/>
    <col min="15368" max="15616" width="9.140625" style="2"/>
    <col min="15617" max="15617" width="4" style="2" customWidth="1"/>
    <col min="15618" max="15618" width="5.42578125" style="2" customWidth="1"/>
    <col min="15619" max="15619" width="5.140625" style="2" customWidth="1"/>
    <col min="15620" max="15620" width="37.85546875" style="2" customWidth="1"/>
    <col min="15621" max="15621" width="14.5703125" style="2" customWidth="1"/>
    <col min="15622" max="15622" width="13.85546875" style="2" customWidth="1"/>
    <col min="15623" max="15623" width="7.7109375" style="2" customWidth="1"/>
    <col min="15624" max="15872" width="9.140625" style="2"/>
    <col min="15873" max="15873" width="4" style="2" customWidth="1"/>
    <col min="15874" max="15874" width="5.42578125" style="2" customWidth="1"/>
    <col min="15875" max="15875" width="5.140625" style="2" customWidth="1"/>
    <col min="15876" max="15876" width="37.85546875" style="2" customWidth="1"/>
    <col min="15877" max="15877" width="14.5703125" style="2" customWidth="1"/>
    <col min="15878" max="15878" width="13.85546875" style="2" customWidth="1"/>
    <col min="15879" max="15879" width="7.7109375" style="2" customWidth="1"/>
    <col min="15880" max="16128" width="9.140625" style="2"/>
    <col min="16129" max="16129" width="4" style="2" customWidth="1"/>
    <col min="16130" max="16130" width="5.42578125" style="2" customWidth="1"/>
    <col min="16131" max="16131" width="5.140625" style="2" customWidth="1"/>
    <col min="16132" max="16132" width="37.85546875" style="2" customWidth="1"/>
    <col min="16133" max="16133" width="14.5703125" style="2" customWidth="1"/>
    <col min="16134" max="16134" width="13.85546875" style="2" customWidth="1"/>
    <col min="16135" max="16135" width="7.7109375" style="2" customWidth="1"/>
    <col min="16136" max="16384" width="9.140625" style="2"/>
  </cols>
  <sheetData>
    <row r="1" spans="1:7" ht="13.5" customHeight="1" x14ac:dyDescent="0.25">
      <c r="A1" s="1" t="s">
        <v>0</v>
      </c>
      <c r="B1" s="88" t="s">
        <v>1</v>
      </c>
      <c r="C1" s="88"/>
      <c r="D1" s="88"/>
      <c r="E1" s="89" t="s">
        <v>2</v>
      </c>
      <c r="F1" s="89"/>
      <c r="G1" s="89"/>
    </row>
    <row r="2" spans="1:7" x14ac:dyDescent="0.25">
      <c r="A2" s="1" t="s">
        <v>3</v>
      </c>
      <c r="C2" s="24" t="s">
        <v>4</v>
      </c>
    </row>
    <row r="3" spans="1:7" ht="12.75" customHeight="1" x14ac:dyDescent="0.25">
      <c r="A3" s="1" t="s">
        <v>5</v>
      </c>
      <c r="B3" s="88" t="s">
        <v>1</v>
      </c>
      <c r="C3" s="88"/>
      <c r="D3" s="88"/>
      <c r="E3" s="56" t="s">
        <v>4</v>
      </c>
      <c r="F3" s="57" t="s">
        <v>1</v>
      </c>
    </row>
    <row r="4" spans="1:7" ht="13.5" customHeight="1" x14ac:dyDescent="0.25">
      <c r="A4" s="90" t="s">
        <v>228</v>
      </c>
      <c r="B4" s="90"/>
      <c r="C4" s="90"/>
      <c r="D4" s="90"/>
      <c r="E4" s="90"/>
      <c r="F4" s="90"/>
      <c r="G4" s="90"/>
    </row>
    <row r="5" spans="1:7" ht="5.25" customHeight="1" x14ac:dyDescent="0.25">
      <c r="A5" s="1" t="s">
        <v>6</v>
      </c>
    </row>
    <row r="6" spans="1:7" ht="18.75" customHeight="1" x14ac:dyDescent="0.25">
      <c r="A6" s="5" t="s">
        <v>7</v>
      </c>
      <c r="B6" s="6" t="s">
        <v>8</v>
      </c>
      <c r="C6" s="25" t="s">
        <v>9</v>
      </c>
      <c r="D6" s="7" t="s">
        <v>10</v>
      </c>
      <c r="E6" s="83" t="s">
        <v>11</v>
      </c>
      <c r="F6" s="84" t="s">
        <v>12</v>
      </c>
      <c r="G6" s="5" t="s">
        <v>13</v>
      </c>
    </row>
    <row r="7" spans="1:7" ht="16.5" customHeight="1" x14ac:dyDescent="0.25">
      <c r="A7" s="44" t="s">
        <v>19</v>
      </c>
      <c r="B7" s="8"/>
      <c r="C7" s="6"/>
      <c r="D7" s="67" t="s">
        <v>20</v>
      </c>
      <c r="E7" s="60">
        <f>E8</f>
        <v>152000</v>
      </c>
      <c r="F7" s="61">
        <f>F8</f>
        <v>97081.84</v>
      </c>
      <c r="G7" s="10">
        <f t="shared" ref="G7:G48" si="0">F7/E7</f>
        <v>0.63869631578947361</v>
      </c>
    </row>
    <row r="8" spans="1:7" ht="16.5" customHeight="1" x14ac:dyDescent="0.25">
      <c r="A8" s="28"/>
      <c r="B8" s="11" t="s">
        <v>21</v>
      </c>
      <c r="C8" s="25"/>
      <c r="D8" s="68" t="s">
        <v>22</v>
      </c>
      <c r="E8" s="62">
        <f>SUM(E9:E9)</f>
        <v>152000</v>
      </c>
      <c r="F8" s="62">
        <f>SUM(F9:F9)</f>
        <v>97081.84</v>
      </c>
      <c r="G8" s="15">
        <f t="shared" si="0"/>
        <v>0.63869631578947361</v>
      </c>
    </row>
    <row r="9" spans="1:7" ht="45" x14ac:dyDescent="0.25">
      <c r="A9" s="29"/>
      <c r="B9" s="6"/>
      <c r="C9" s="25" t="s">
        <v>23</v>
      </c>
      <c r="D9" s="20" t="s">
        <v>24</v>
      </c>
      <c r="E9" s="63">
        <v>152000</v>
      </c>
      <c r="F9" s="64">
        <v>97081.84</v>
      </c>
      <c r="G9" s="16">
        <f>F9/E9</f>
        <v>0.63869631578947361</v>
      </c>
    </row>
    <row r="10" spans="1:7" ht="16.5" customHeight="1" x14ac:dyDescent="0.25">
      <c r="A10" s="19">
        <v>600</v>
      </c>
      <c r="B10" s="8"/>
      <c r="C10" s="6"/>
      <c r="D10" s="67" t="s">
        <v>25</v>
      </c>
      <c r="E10" s="60">
        <f>SUM(E15+E22+E11)</f>
        <v>22839729.990000002</v>
      </c>
      <c r="F10" s="60">
        <f>SUM(F15+F22+F11)</f>
        <v>31463848.640000001</v>
      </c>
      <c r="G10" s="10">
        <f t="shared" si="0"/>
        <v>1.3775928460527302</v>
      </c>
    </row>
    <row r="11" spans="1:7" ht="16.5" customHeight="1" x14ac:dyDescent="0.25">
      <c r="A11" s="28"/>
      <c r="B11" s="11" t="s">
        <v>159</v>
      </c>
      <c r="C11" s="21"/>
      <c r="D11" s="68" t="s">
        <v>160</v>
      </c>
      <c r="E11" s="58">
        <f>SUM(E12:E14)</f>
        <v>445187</v>
      </c>
      <c r="F11" s="58">
        <f>SUM(F12:F14)</f>
        <v>340170.07</v>
      </c>
      <c r="G11" s="15">
        <f t="shared" si="0"/>
        <v>0.76410602735479694</v>
      </c>
    </row>
    <row r="12" spans="1:7" ht="33.75" x14ac:dyDescent="0.25">
      <c r="A12" s="36"/>
      <c r="B12" s="38"/>
      <c r="C12" s="25" t="s">
        <v>161</v>
      </c>
      <c r="D12" s="69" t="s">
        <v>162</v>
      </c>
      <c r="E12" s="59">
        <v>255000</v>
      </c>
      <c r="F12" s="59">
        <v>249000</v>
      </c>
      <c r="G12" s="16">
        <f t="shared" si="0"/>
        <v>0.97647058823529409</v>
      </c>
    </row>
    <row r="13" spans="1:7" ht="45" x14ac:dyDescent="0.25">
      <c r="A13" s="36"/>
      <c r="B13" s="38"/>
      <c r="C13" s="25" t="s">
        <v>23</v>
      </c>
      <c r="D13" s="69" t="s">
        <v>24</v>
      </c>
      <c r="E13" s="59">
        <v>82875</v>
      </c>
      <c r="F13" s="59">
        <v>26458.93</v>
      </c>
      <c r="G13" s="16">
        <f t="shared" si="0"/>
        <v>0.31926310708898947</v>
      </c>
    </row>
    <row r="14" spans="1:7" ht="33.75" customHeight="1" x14ac:dyDescent="0.25">
      <c r="A14" s="36"/>
      <c r="B14" s="39"/>
      <c r="C14" s="25" t="s">
        <v>155</v>
      </c>
      <c r="D14" s="69" t="s">
        <v>163</v>
      </c>
      <c r="E14" s="59">
        <v>107312</v>
      </c>
      <c r="F14" s="59">
        <v>64711.14</v>
      </c>
      <c r="G14" s="16">
        <f t="shared" si="0"/>
        <v>0.60301867451915914</v>
      </c>
    </row>
    <row r="15" spans="1:7" ht="16.5" customHeight="1" x14ac:dyDescent="0.25">
      <c r="A15" s="30"/>
      <c r="B15" s="11">
        <v>60014</v>
      </c>
      <c r="C15" s="25"/>
      <c r="D15" s="68" t="s">
        <v>26</v>
      </c>
      <c r="E15" s="58">
        <f>SUM(E16:E21)</f>
        <v>22391042.990000002</v>
      </c>
      <c r="F15" s="58">
        <f>SUM(F16:F21)</f>
        <v>31123600.399999999</v>
      </c>
      <c r="G15" s="15">
        <f t="shared" si="0"/>
        <v>1.3900022617928078</v>
      </c>
    </row>
    <row r="16" spans="1:7" ht="16.5" customHeight="1" x14ac:dyDescent="0.25">
      <c r="A16" s="30"/>
      <c r="B16" s="34"/>
      <c r="C16" s="6" t="s">
        <v>29</v>
      </c>
      <c r="D16" s="20" t="s">
        <v>30</v>
      </c>
      <c r="E16" s="59">
        <v>0</v>
      </c>
      <c r="F16" s="65">
        <v>69</v>
      </c>
      <c r="G16" s="14"/>
    </row>
    <row r="17" spans="1:7" ht="16.5" customHeight="1" x14ac:dyDescent="0.25">
      <c r="A17" s="30"/>
      <c r="B17" s="31"/>
      <c r="C17" s="25" t="s">
        <v>31</v>
      </c>
      <c r="D17" s="69" t="s">
        <v>32</v>
      </c>
      <c r="E17" s="59">
        <v>66445</v>
      </c>
      <c r="F17" s="65">
        <v>68233.56</v>
      </c>
      <c r="G17" s="16">
        <f>F17/E17</f>
        <v>1.0269179020242305</v>
      </c>
    </row>
    <row r="18" spans="1:7" ht="33.75" customHeight="1" x14ac:dyDescent="0.25">
      <c r="A18" s="36"/>
      <c r="B18" s="38"/>
      <c r="C18" s="25" t="s">
        <v>155</v>
      </c>
      <c r="D18" s="69" t="s">
        <v>163</v>
      </c>
      <c r="E18" s="59">
        <v>140399</v>
      </c>
      <c r="F18" s="59">
        <v>139959.21</v>
      </c>
      <c r="G18" s="16">
        <f t="shared" ref="G18:G19" si="1">F18/E18</f>
        <v>0.99686757028183959</v>
      </c>
    </row>
    <row r="19" spans="1:7" ht="56.25" x14ac:dyDescent="0.25">
      <c r="A19" s="36"/>
      <c r="B19" s="38"/>
      <c r="C19" s="25" t="s">
        <v>211</v>
      </c>
      <c r="D19" s="69" t="s">
        <v>212</v>
      </c>
      <c r="E19" s="59">
        <v>7552132</v>
      </c>
      <c r="F19" s="59">
        <v>18050129.98</v>
      </c>
      <c r="G19" s="16">
        <f t="shared" si="1"/>
        <v>2.3900707747163317</v>
      </c>
    </row>
    <row r="20" spans="1:7" ht="56.25" x14ac:dyDescent="0.25">
      <c r="A20" s="30"/>
      <c r="B20" s="31"/>
      <c r="C20" s="25" t="s">
        <v>34</v>
      </c>
      <c r="D20" s="20" t="s">
        <v>35</v>
      </c>
      <c r="E20" s="59">
        <v>3964942.21</v>
      </c>
      <c r="F20" s="65">
        <v>2198083.87</v>
      </c>
      <c r="G20" s="16">
        <f>F20/E20</f>
        <v>0.55437980015350596</v>
      </c>
    </row>
    <row r="21" spans="1:7" ht="33.75" x14ac:dyDescent="0.25">
      <c r="A21" s="30"/>
      <c r="B21" s="31"/>
      <c r="C21" s="25" t="s">
        <v>201</v>
      </c>
      <c r="D21" s="20" t="s">
        <v>202</v>
      </c>
      <c r="E21" s="59">
        <v>10667124.779999999</v>
      </c>
      <c r="F21" s="65">
        <v>10667124.779999999</v>
      </c>
      <c r="G21" s="16">
        <f>F21/E21</f>
        <v>1</v>
      </c>
    </row>
    <row r="22" spans="1:7" ht="16.5" customHeight="1" x14ac:dyDescent="0.25">
      <c r="A22" s="30"/>
      <c r="B22" s="11" t="s">
        <v>36</v>
      </c>
      <c r="C22" s="21"/>
      <c r="D22" s="68" t="s">
        <v>16</v>
      </c>
      <c r="E22" s="58">
        <f>SUM(E23:E24)</f>
        <v>3500</v>
      </c>
      <c r="F22" s="58">
        <f>SUM(F23:F24)</f>
        <v>78.17</v>
      </c>
      <c r="G22" s="15">
        <f t="shared" si="0"/>
        <v>2.2334285714285716E-2</v>
      </c>
    </row>
    <row r="23" spans="1:7" ht="22.5" x14ac:dyDescent="0.25">
      <c r="A23" s="30"/>
      <c r="B23" s="33"/>
      <c r="C23" s="25" t="s">
        <v>40</v>
      </c>
      <c r="D23" s="20" t="s">
        <v>74</v>
      </c>
      <c r="E23" s="59">
        <v>0</v>
      </c>
      <c r="F23" s="65">
        <v>78.17</v>
      </c>
      <c r="G23" s="16"/>
    </row>
    <row r="24" spans="1:7" ht="16.5" customHeight="1" x14ac:dyDescent="0.25">
      <c r="A24" s="30"/>
      <c r="B24" s="34"/>
      <c r="C24" s="25" t="s">
        <v>17</v>
      </c>
      <c r="D24" s="20" t="s">
        <v>18</v>
      </c>
      <c r="E24" s="59">
        <v>3500</v>
      </c>
      <c r="F24" s="65">
        <v>0</v>
      </c>
      <c r="G24" s="16">
        <f t="shared" si="0"/>
        <v>0</v>
      </c>
    </row>
    <row r="25" spans="1:7" ht="16.5" customHeight="1" x14ac:dyDescent="0.25">
      <c r="A25" s="19">
        <v>700</v>
      </c>
      <c r="B25" s="8"/>
      <c r="C25" s="6"/>
      <c r="D25" s="67" t="s">
        <v>37</v>
      </c>
      <c r="E25" s="60">
        <f>SUM(E26)</f>
        <v>535876</v>
      </c>
      <c r="F25" s="60">
        <f>SUM(F26)</f>
        <v>585794.59</v>
      </c>
      <c r="G25" s="10">
        <f t="shared" si="0"/>
        <v>1.093153248139495</v>
      </c>
    </row>
    <row r="26" spans="1:7" ht="16.5" customHeight="1" x14ac:dyDescent="0.25">
      <c r="A26" s="26"/>
      <c r="B26" s="45">
        <v>70005</v>
      </c>
      <c r="C26" s="6"/>
      <c r="D26" s="70" t="s">
        <v>38</v>
      </c>
      <c r="E26" s="62">
        <f>SUM(E27:E32)</f>
        <v>535876</v>
      </c>
      <c r="F26" s="62">
        <f>SUM(F27:F32)</f>
        <v>585794.59</v>
      </c>
      <c r="G26" s="47">
        <f t="shared" si="0"/>
        <v>1.093153248139495</v>
      </c>
    </row>
    <row r="27" spans="1:7" ht="22.5" x14ac:dyDescent="0.25">
      <c r="A27" s="30"/>
      <c r="B27" s="33"/>
      <c r="C27" s="6" t="s">
        <v>39</v>
      </c>
      <c r="D27" s="20" t="s">
        <v>174</v>
      </c>
      <c r="E27" s="63">
        <v>4475</v>
      </c>
      <c r="F27" s="64">
        <v>8198.7800000000007</v>
      </c>
      <c r="G27" s="14">
        <f t="shared" si="0"/>
        <v>1.8321296089385477</v>
      </c>
    </row>
    <row r="28" spans="1:7" ht="22.5" x14ac:dyDescent="0.25">
      <c r="A28" s="30"/>
      <c r="B28" s="34"/>
      <c r="C28" s="6" t="s">
        <v>40</v>
      </c>
      <c r="D28" s="20" t="s">
        <v>74</v>
      </c>
      <c r="E28" s="63">
        <v>0</v>
      </c>
      <c r="F28" s="64">
        <v>2.68</v>
      </c>
      <c r="G28" s="14"/>
    </row>
    <row r="29" spans="1:7" ht="16.5" customHeight="1" x14ac:dyDescent="0.25">
      <c r="A29" s="30"/>
      <c r="B29" s="34"/>
      <c r="C29" s="6" t="s">
        <v>29</v>
      </c>
      <c r="D29" s="20" t="s">
        <v>30</v>
      </c>
      <c r="E29" s="63">
        <v>500</v>
      </c>
      <c r="F29" s="64">
        <v>1238.04</v>
      </c>
      <c r="G29" s="14">
        <f t="shared" si="0"/>
        <v>2.4760800000000001</v>
      </c>
    </row>
    <row r="30" spans="1:7" ht="45" x14ac:dyDescent="0.25">
      <c r="A30" s="27"/>
      <c r="B30" s="32"/>
      <c r="C30" s="6" t="s">
        <v>14</v>
      </c>
      <c r="D30" s="20" t="s">
        <v>15</v>
      </c>
      <c r="E30" s="63">
        <v>236801</v>
      </c>
      <c r="F30" s="64">
        <v>199501.67</v>
      </c>
      <c r="G30" s="14">
        <f t="shared" si="0"/>
        <v>0.84248660267481978</v>
      </c>
    </row>
    <row r="31" spans="1:7" ht="45" x14ac:dyDescent="0.25">
      <c r="A31" s="26"/>
      <c r="B31" s="33"/>
      <c r="C31" s="6" t="s">
        <v>43</v>
      </c>
      <c r="D31" s="20" t="s">
        <v>44</v>
      </c>
      <c r="E31" s="63">
        <v>284100</v>
      </c>
      <c r="F31" s="64">
        <v>372477.29</v>
      </c>
      <c r="G31" s="14">
        <f t="shared" si="0"/>
        <v>1.3110781063005983</v>
      </c>
    </row>
    <row r="32" spans="1:7" ht="45" x14ac:dyDescent="0.25">
      <c r="A32" s="27"/>
      <c r="B32" s="32"/>
      <c r="C32" s="6" t="s">
        <v>23</v>
      </c>
      <c r="D32" s="20" t="s">
        <v>24</v>
      </c>
      <c r="E32" s="63">
        <v>10000</v>
      </c>
      <c r="F32" s="64">
        <v>4376.13</v>
      </c>
      <c r="G32" s="14">
        <f t="shared" si="0"/>
        <v>0.43761300000000003</v>
      </c>
    </row>
    <row r="33" spans="1:7" ht="16.5" customHeight="1" x14ac:dyDescent="0.25">
      <c r="A33" s="19">
        <v>710</v>
      </c>
      <c r="B33" s="8"/>
      <c r="C33" s="6"/>
      <c r="D33" s="67" t="s">
        <v>45</v>
      </c>
      <c r="E33" s="60">
        <f>SUM(E34+E39+E42)</f>
        <v>2074324.07</v>
      </c>
      <c r="F33" s="60">
        <f>SUM(F34+F39+F42)</f>
        <v>2154295.89</v>
      </c>
      <c r="G33" s="10">
        <f t="shared" si="0"/>
        <v>1.0385531948245676</v>
      </c>
    </row>
    <row r="34" spans="1:7" ht="16.5" customHeight="1" x14ac:dyDescent="0.25">
      <c r="A34" s="26"/>
      <c r="B34" s="45" t="s">
        <v>46</v>
      </c>
      <c r="C34" s="6"/>
      <c r="D34" s="70" t="s">
        <v>47</v>
      </c>
      <c r="E34" s="62">
        <f>SUM(E35:E38)</f>
        <v>1346588.07</v>
      </c>
      <c r="F34" s="62">
        <f>SUM(F35:F38)</f>
        <v>1426425.57</v>
      </c>
      <c r="G34" s="47">
        <f t="shared" si="0"/>
        <v>1.0592887325965987</v>
      </c>
    </row>
    <row r="35" spans="1:7" ht="16.5" customHeight="1" x14ac:dyDescent="0.25">
      <c r="A35" s="30"/>
      <c r="B35" s="48"/>
      <c r="C35" s="6" t="s">
        <v>48</v>
      </c>
      <c r="D35" s="20" t="s">
        <v>49</v>
      </c>
      <c r="E35" s="63">
        <v>1100000</v>
      </c>
      <c r="F35" s="63">
        <v>1160075.44</v>
      </c>
      <c r="G35" s="14">
        <f t="shared" si="0"/>
        <v>1.0546140363636363</v>
      </c>
    </row>
    <row r="36" spans="1:7" ht="16.5" customHeight="1" x14ac:dyDescent="0.25">
      <c r="A36" s="30"/>
      <c r="B36" s="49"/>
      <c r="C36" s="6" t="s">
        <v>29</v>
      </c>
      <c r="D36" s="20" t="s">
        <v>30</v>
      </c>
      <c r="E36" s="63">
        <v>500</v>
      </c>
      <c r="F36" s="63">
        <v>823.04</v>
      </c>
      <c r="G36" s="14">
        <f t="shared" si="0"/>
        <v>1.64608</v>
      </c>
    </row>
    <row r="37" spans="1:7" ht="22.5" x14ac:dyDescent="0.25">
      <c r="A37" s="30"/>
      <c r="B37" s="49"/>
      <c r="C37" s="6" t="s">
        <v>56</v>
      </c>
      <c r="D37" s="20" t="s">
        <v>204</v>
      </c>
      <c r="E37" s="63">
        <v>0</v>
      </c>
      <c r="F37" s="63">
        <v>19439.02</v>
      </c>
      <c r="G37" s="14"/>
    </row>
    <row r="38" spans="1:7" ht="45" x14ac:dyDescent="0.25">
      <c r="A38" s="30"/>
      <c r="B38" s="32"/>
      <c r="C38" s="6" t="s">
        <v>14</v>
      </c>
      <c r="D38" s="20" t="s">
        <v>15</v>
      </c>
      <c r="E38" s="63">
        <v>246088.07</v>
      </c>
      <c r="F38" s="64">
        <v>246088.07</v>
      </c>
      <c r="G38" s="14">
        <f t="shared" si="0"/>
        <v>1</v>
      </c>
    </row>
    <row r="39" spans="1:7" ht="16.5" customHeight="1" x14ac:dyDescent="0.25">
      <c r="A39" s="30"/>
      <c r="B39" s="45">
        <v>71015</v>
      </c>
      <c r="C39" s="6"/>
      <c r="D39" s="70" t="s">
        <v>50</v>
      </c>
      <c r="E39" s="62">
        <f>SUM(E40:E41)</f>
        <v>724736</v>
      </c>
      <c r="F39" s="66">
        <f>SUM(F40:F41)</f>
        <v>724869.4800000001</v>
      </c>
      <c r="G39" s="47">
        <f t="shared" si="0"/>
        <v>1.0001841774108091</v>
      </c>
    </row>
    <row r="40" spans="1:7" ht="45" x14ac:dyDescent="0.25">
      <c r="A40" s="30"/>
      <c r="B40" s="33"/>
      <c r="C40" s="6" t="s">
        <v>14</v>
      </c>
      <c r="D40" s="20" t="s">
        <v>15</v>
      </c>
      <c r="E40" s="63">
        <v>724630</v>
      </c>
      <c r="F40" s="64">
        <v>724596.3</v>
      </c>
      <c r="G40" s="14">
        <f t="shared" si="0"/>
        <v>0.99995349350703122</v>
      </c>
    </row>
    <row r="41" spans="1:7" ht="45" x14ac:dyDescent="0.25">
      <c r="A41" s="30"/>
      <c r="B41" s="32"/>
      <c r="C41" s="6" t="s">
        <v>43</v>
      </c>
      <c r="D41" s="20" t="s">
        <v>44</v>
      </c>
      <c r="E41" s="63">
        <v>106</v>
      </c>
      <c r="F41" s="64">
        <v>273.18</v>
      </c>
      <c r="G41" s="14">
        <f t="shared" si="0"/>
        <v>2.5771698113207546</v>
      </c>
    </row>
    <row r="42" spans="1:7" ht="16.5" customHeight="1" x14ac:dyDescent="0.25">
      <c r="A42" s="30"/>
      <c r="B42" s="45" t="s">
        <v>213</v>
      </c>
      <c r="C42" s="6"/>
      <c r="D42" s="70" t="s">
        <v>16</v>
      </c>
      <c r="E42" s="62">
        <f>SUM(E43)</f>
        <v>3000</v>
      </c>
      <c r="F42" s="62">
        <f>SUM(F43)</f>
        <v>3000.84</v>
      </c>
      <c r="G42" s="47">
        <f t="shared" ref="G42:G43" si="2">F42/E42</f>
        <v>1.0002800000000001</v>
      </c>
    </row>
    <row r="43" spans="1:7" ht="16.5" customHeight="1" x14ac:dyDescent="0.25">
      <c r="A43" s="30"/>
      <c r="B43" s="33"/>
      <c r="C43" s="6" t="s">
        <v>31</v>
      </c>
      <c r="D43" s="20" t="s">
        <v>32</v>
      </c>
      <c r="E43" s="63">
        <v>3000</v>
      </c>
      <c r="F43" s="64">
        <v>3000.84</v>
      </c>
      <c r="G43" s="14">
        <f t="shared" si="2"/>
        <v>1.0002800000000001</v>
      </c>
    </row>
    <row r="44" spans="1:7" ht="16.5" customHeight="1" x14ac:dyDescent="0.25">
      <c r="A44" s="19">
        <v>750</v>
      </c>
      <c r="B44" s="8"/>
      <c r="C44" s="6"/>
      <c r="D44" s="67" t="s">
        <v>51</v>
      </c>
      <c r="E44" s="60">
        <f>SUM(E45+E47+E60)</f>
        <v>113091.65</v>
      </c>
      <c r="F44" s="60">
        <f>SUM(F45+F47+F60)</f>
        <v>195808.76</v>
      </c>
      <c r="G44" s="10">
        <f t="shared" si="0"/>
        <v>1.7314165988381991</v>
      </c>
    </row>
    <row r="45" spans="1:7" ht="16.5" customHeight="1" x14ac:dyDescent="0.25">
      <c r="A45" s="26"/>
      <c r="B45" s="45">
        <v>75011</v>
      </c>
      <c r="C45" s="6"/>
      <c r="D45" s="70" t="s">
        <v>52</v>
      </c>
      <c r="E45" s="62">
        <f>SUM(E46:E46)</f>
        <v>48683.39</v>
      </c>
      <c r="F45" s="62">
        <f>SUM(F46:F46)</f>
        <v>48683.39</v>
      </c>
      <c r="G45" s="47">
        <f t="shared" si="0"/>
        <v>1</v>
      </c>
    </row>
    <row r="46" spans="1:7" ht="45" x14ac:dyDescent="0.25">
      <c r="A46" s="30"/>
      <c r="B46" s="17"/>
      <c r="C46" s="6" t="s">
        <v>14</v>
      </c>
      <c r="D46" s="20" t="s">
        <v>15</v>
      </c>
      <c r="E46" s="63">
        <v>48683.39</v>
      </c>
      <c r="F46" s="64">
        <v>48683.39</v>
      </c>
      <c r="G46" s="14">
        <f t="shared" si="0"/>
        <v>1</v>
      </c>
    </row>
    <row r="47" spans="1:7" ht="16.5" customHeight="1" x14ac:dyDescent="0.25">
      <c r="A47" s="30"/>
      <c r="B47" s="45">
        <v>75020</v>
      </c>
      <c r="C47" s="6"/>
      <c r="D47" s="70" t="s">
        <v>53</v>
      </c>
      <c r="E47" s="62">
        <f>SUM(E48:E59)</f>
        <v>63708.26</v>
      </c>
      <c r="F47" s="62">
        <f>SUM(F48:F59)</f>
        <v>146234.51</v>
      </c>
      <c r="G47" s="47">
        <f t="shared" si="0"/>
        <v>2.2953775538682111</v>
      </c>
    </row>
    <row r="48" spans="1:7" ht="16.5" customHeight="1" x14ac:dyDescent="0.25">
      <c r="A48" s="30"/>
      <c r="B48" s="33"/>
      <c r="C48" s="6" t="s">
        <v>54</v>
      </c>
      <c r="D48" s="20" t="s">
        <v>55</v>
      </c>
      <c r="E48" s="63">
        <v>5800</v>
      </c>
      <c r="F48" s="64">
        <v>7676.84</v>
      </c>
      <c r="G48" s="14">
        <f t="shared" si="0"/>
        <v>1.323593103448276</v>
      </c>
    </row>
    <row r="49" spans="1:7" ht="56.25" x14ac:dyDescent="0.25">
      <c r="A49" s="30"/>
      <c r="B49" s="34"/>
      <c r="C49" s="6" t="s">
        <v>27</v>
      </c>
      <c r="D49" s="20" t="s">
        <v>28</v>
      </c>
      <c r="E49" s="63">
        <v>24390</v>
      </c>
      <c r="F49" s="64">
        <v>19512.240000000002</v>
      </c>
      <c r="G49" s="14">
        <f>F49/E49</f>
        <v>0.80000984009840104</v>
      </c>
    </row>
    <row r="50" spans="1:7" ht="16.5" customHeight="1" x14ac:dyDescent="0.25">
      <c r="A50" s="30"/>
      <c r="B50" s="34"/>
      <c r="C50" s="6" t="s">
        <v>17</v>
      </c>
      <c r="D50" s="20" t="s">
        <v>18</v>
      </c>
      <c r="E50" s="63">
        <v>0</v>
      </c>
      <c r="F50" s="64">
        <v>6833.08</v>
      </c>
      <c r="G50" s="14"/>
    </row>
    <row r="51" spans="1:7" ht="16.5" customHeight="1" x14ac:dyDescent="0.25">
      <c r="A51" s="30"/>
      <c r="B51" s="34"/>
      <c r="C51" s="6" t="s">
        <v>29</v>
      </c>
      <c r="D51" s="20" t="s">
        <v>30</v>
      </c>
      <c r="E51" s="63">
        <v>5000</v>
      </c>
      <c r="F51" s="64">
        <v>13744.53</v>
      </c>
      <c r="G51" s="14">
        <f>F51/E51</f>
        <v>2.7489060000000003</v>
      </c>
    </row>
    <row r="52" spans="1:7" ht="16.5" customHeight="1" x14ac:dyDescent="0.25">
      <c r="A52" s="30"/>
      <c r="B52" s="34"/>
      <c r="C52" s="6" t="s">
        <v>31</v>
      </c>
      <c r="D52" s="20" t="s">
        <v>32</v>
      </c>
      <c r="E52" s="63">
        <v>2812.1</v>
      </c>
      <c r="F52" s="64">
        <v>46303.88</v>
      </c>
      <c r="G52" s="14">
        <f>F52/E52</f>
        <v>16.465943600867678</v>
      </c>
    </row>
    <row r="53" spans="1:7" ht="22.5" x14ac:dyDescent="0.25">
      <c r="A53" s="30"/>
      <c r="B53" s="34"/>
      <c r="C53" s="6" t="s">
        <v>56</v>
      </c>
      <c r="D53" s="20" t="s">
        <v>152</v>
      </c>
      <c r="E53" s="63">
        <v>0</v>
      </c>
      <c r="F53" s="64">
        <v>4336.04</v>
      </c>
      <c r="G53" s="14"/>
    </row>
    <row r="54" spans="1:7" ht="16.5" customHeight="1" x14ac:dyDescent="0.25">
      <c r="A54" s="30"/>
      <c r="B54" s="34"/>
      <c r="C54" s="6" t="s">
        <v>41</v>
      </c>
      <c r="D54" s="20" t="s">
        <v>42</v>
      </c>
      <c r="E54" s="63">
        <v>2084</v>
      </c>
      <c r="F54" s="64">
        <v>24206.54</v>
      </c>
      <c r="G54" s="14">
        <f t="shared" ref="G54:G59" si="3">F54/E54</f>
        <v>11.615422264875241</v>
      </c>
    </row>
    <row r="55" spans="1:7" ht="55.5" customHeight="1" x14ac:dyDescent="0.25">
      <c r="A55" s="30"/>
      <c r="B55" s="34"/>
      <c r="C55" s="6" t="s">
        <v>106</v>
      </c>
      <c r="D55" s="20" t="s">
        <v>194</v>
      </c>
      <c r="E55" s="63">
        <v>6196.25</v>
      </c>
      <c r="F55" s="64">
        <v>6196.24</v>
      </c>
      <c r="G55" s="14">
        <f t="shared" si="3"/>
        <v>0.99999838612063741</v>
      </c>
    </row>
    <row r="56" spans="1:7" ht="56.25" customHeight="1" x14ac:dyDescent="0.25">
      <c r="A56" s="27"/>
      <c r="B56" s="32"/>
      <c r="C56" s="6" t="s">
        <v>107</v>
      </c>
      <c r="D56" s="20" t="s">
        <v>194</v>
      </c>
      <c r="E56" s="63">
        <v>1155.73</v>
      </c>
      <c r="F56" s="64">
        <v>1155.73</v>
      </c>
      <c r="G56" s="14">
        <f t="shared" si="3"/>
        <v>1</v>
      </c>
    </row>
    <row r="57" spans="1:7" ht="45" x14ac:dyDescent="0.25">
      <c r="A57" s="26"/>
      <c r="B57" s="33"/>
      <c r="C57" s="6" t="s">
        <v>23</v>
      </c>
      <c r="D57" s="20" t="s">
        <v>208</v>
      </c>
      <c r="E57" s="63">
        <v>3200</v>
      </c>
      <c r="F57" s="64">
        <v>3199.2</v>
      </c>
      <c r="G57" s="14">
        <f t="shared" si="3"/>
        <v>0.99974999999999992</v>
      </c>
    </row>
    <row r="58" spans="1:7" ht="67.5" x14ac:dyDescent="0.25">
      <c r="A58" s="30"/>
      <c r="B58" s="34"/>
      <c r="C58" s="6" t="s">
        <v>192</v>
      </c>
      <c r="D58" s="20" t="s">
        <v>194</v>
      </c>
      <c r="E58" s="63">
        <v>11015.55</v>
      </c>
      <c r="F58" s="64">
        <v>11015.56</v>
      </c>
      <c r="G58" s="14">
        <f t="shared" si="3"/>
        <v>1.0000009078075993</v>
      </c>
    </row>
    <row r="59" spans="1:7" ht="67.5" x14ac:dyDescent="0.25">
      <c r="A59" s="30"/>
      <c r="B59" s="34"/>
      <c r="C59" s="6" t="s">
        <v>193</v>
      </c>
      <c r="D59" s="20" t="s">
        <v>194</v>
      </c>
      <c r="E59" s="63">
        <v>2054.63</v>
      </c>
      <c r="F59" s="64">
        <v>2054.63</v>
      </c>
      <c r="G59" s="14">
        <f t="shared" si="3"/>
        <v>1</v>
      </c>
    </row>
    <row r="60" spans="1:7" ht="21" x14ac:dyDescent="0.25">
      <c r="A60" s="30"/>
      <c r="B60" s="45" t="s">
        <v>168</v>
      </c>
      <c r="C60" s="6"/>
      <c r="D60" s="70" t="s">
        <v>169</v>
      </c>
      <c r="E60" s="62">
        <f>SUM(E61:E62)</f>
        <v>700</v>
      </c>
      <c r="F60" s="62">
        <f>SUM(F61:F62)</f>
        <v>890.86</v>
      </c>
      <c r="G60" s="47">
        <f t="shared" ref="G60:G129" si="4">F60/E60</f>
        <v>1.2726571428571429</v>
      </c>
    </row>
    <row r="61" spans="1:7" ht="16.5" customHeight="1" x14ac:dyDescent="0.25">
      <c r="A61" s="30"/>
      <c r="B61" s="48"/>
      <c r="C61" s="6" t="s">
        <v>29</v>
      </c>
      <c r="D61" s="20" t="s">
        <v>30</v>
      </c>
      <c r="E61" s="63">
        <v>500</v>
      </c>
      <c r="F61" s="64">
        <v>585.86</v>
      </c>
      <c r="G61" s="14">
        <f t="shared" si="4"/>
        <v>1.1717200000000001</v>
      </c>
    </row>
    <row r="62" spans="1:7" ht="16.5" customHeight="1" x14ac:dyDescent="0.25">
      <c r="A62" s="27"/>
      <c r="B62" s="32"/>
      <c r="C62" s="6" t="s">
        <v>41</v>
      </c>
      <c r="D62" s="20" t="s">
        <v>42</v>
      </c>
      <c r="E62" s="63">
        <v>200</v>
      </c>
      <c r="F62" s="64">
        <v>305</v>
      </c>
      <c r="G62" s="14">
        <f t="shared" si="4"/>
        <v>1.5249999999999999</v>
      </c>
    </row>
    <row r="63" spans="1:7" ht="16.5" customHeight="1" x14ac:dyDescent="0.25">
      <c r="A63" s="19">
        <v>752</v>
      </c>
      <c r="B63" s="8"/>
      <c r="C63" s="6"/>
      <c r="D63" s="67" t="s">
        <v>214</v>
      </c>
      <c r="E63" s="60">
        <f>SUM(E64+E67)</f>
        <v>176990</v>
      </c>
      <c r="F63" s="60">
        <f>SUM(F64+F67)</f>
        <v>163065.63</v>
      </c>
      <c r="G63" s="10">
        <f t="shared" ref="G63" si="5">F63/E63</f>
        <v>0.92132679812418783</v>
      </c>
    </row>
    <row r="64" spans="1:7" ht="16.5" customHeight="1" x14ac:dyDescent="0.25">
      <c r="A64" s="30"/>
      <c r="B64" s="45" t="s">
        <v>215</v>
      </c>
      <c r="C64" s="6"/>
      <c r="D64" s="70" t="s">
        <v>224</v>
      </c>
      <c r="E64" s="62">
        <f>SUM(E65:E66)</f>
        <v>72990</v>
      </c>
      <c r="F64" s="62">
        <f>SUM(F65:F66)</f>
        <v>59289.36</v>
      </c>
      <c r="G64" s="47">
        <f t="shared" ref="G64:G66" si="6">F64/E64</f>
        <v>0.81229428688861494</v>
      </c>
    </row>
    <row r="65" spans="1:7" ht="45" x14ac:dyDescent="0.25">
      <c r="A65" s="30"/>
      <c r="B65" s="48"/>
      <c r="C65" s="6" t="s">
        <v>14</v>
      </c>
      <c r="D65" s="20" t="s">
        <v>15</v>
      </c>
      <c r="E65" s="63">
        <v>30400</v>
      </c>
      <c r="F65" s="64">
        <v>24729.72</v>
      </c>
      <c r="G65" s="14">
        <f t="shared" si="6"/>
        <v>0.81347763157894737</v>
      </c>
    </row>
    <row r="66" spans="1:7" ht="45" x14ac:dyDescent="0.25">
      <c r="A66" s="30"/>
      <c r="B66" s="32"/>
      <c r="C66" s="6" t="s">
        <v>108</v>
      </c>
      <c r="D66" s="20" t="s">
        <v>205</v>
      </c>
      <c r="E66" s="63">
        <v>42590</v>
      </c>
      <c r="F66" s="64">
        <v>34559.64</v>
      </c>
      <c r="G66" s="14">
        <f t="shared" si="6"/>
        <v>0.81144963606480391</v>
      </c>
    </row>
    <row r="67" spans="1:7" ht="16.5" customHeight="1" x14ac:dyDescent="0.25">
      <c r="A67" s="30"/>
      <c r="B67" s="45" t="s">
        <v>216</v>
      </c>
      <c r="C67" s="6"/>
      <c r="D67" s="70" t="s">
        <v>16</v>
      </c>
      <c r="E67" s="62">
        <f>SUM(E68:E69)</f>
        <v>104000</v>
      </c>
      <c r="F67" s="62">
        <f>SUM(F68:F69)</f>
        <v>103776.26999999999</v>
      </c>
      <c r="G67" s="47">
        <f t="shared" ref="G67:G69" si="7">F67/E67</f>
        <v>0.99784874999999995</v>
      </c>
    </row>
    <row r="68" spans="1:7" ht="16.5" customHeight="1" x14ac:dyDescent="0.25">
      <c r="A68" s="30"/>
      <c r="B68" s="48"/>
      <c r="C68" s="6" t="s">
        <v>29</v>
      </c>
      <c r="D68" s="20" t="s">
        <v>30</v>
      </c>
      <c r="E68" s="63">
        <v>0</v>
      </c>
      <c r="F68" s="64">
        <v>449.87</v>
      </c>
      <c r="G68" s="14"/>
    </row>
    <row r="69" spans="1:7" ht="33.75" x14ac:dyDescent="0.25">
      <c r="A69" s="27"/>
      <c r="B69" s="32"/>
      <c r="C69" s="6" t="s">
        <v>217</v>
      </c>
      <c r="D69" s="20" t="s">
        <v>218</v>
      </c>
      <c r="E69" s="63">
        <v>104000</v>
      </c>
      <c r="F69" s="64">
        <v>103326.39999999999</v>
      </c>
      <c r="G69" s="14">
        <f t="shared" si="7"/>
        <v>0.99352307692307684</v>
      </c>
    </row>
    <row r="70" spans="1:7" ht="22.5" x14ac:dyDescent="0.25">
      <c r="A70" s="19">
        <v>754</v>
      </c>
      <c r="B70" s="8"/>
      <c r="C70" s="6"/>
      <c r="D70" s="67" t="s">
        <v>57</v>
      </c>
      <c r="E70" s="60">
        <f>E71+E75</f>
        <v>9784277.2400000002</v>
      </c>
      <c r="F70" s="60">
        <f>F71+F75</f>
        <v>9422431.5700000003</v>
      </c>
      <c r="G70" s="10">
        <f t="shared" si="4"/>
        <v>0.96301763930802109</v>
      </c>
    </row>
    <row r="71" spans="1:7" ht="21" x14ac:dyDescent="0.25">
      <c r="A71" s="26"/>
      <c r="B71" s="45">
        <v>75411</v>
      </c>
      <c r="C71" s="6"/>
      <c r="D71" s="70" t="s">
        <v>58</v>
      </c>
      <c r="E71" s="62">
        <f>SUM(E72:E74)</f>
        <v>6635057.2400000002</v>
      </c>
      <c r="F71" s="62">
        <f>SUM(F72:F74)</f>
        <v>6634374.0699999994</v>
      </c>
      <c r="G71" s="47">
        <f t="shared" si="4"/>
        <v>0.99989703630650206</v>
      </c>
    </row>
    <row r="72" spans="1:7" ht="45" x14ac:dyDescent="0.25">
      <c r="A72" s="30"/>
      <c r="B72" s="33"/>
      <c r="C72" s="6" t="s">
        <v>14</v>
      </c>
      <c r="D72" s="20" t="s">
        <v>15</v>
      </c>
      <c r="E72" s="63">
        <v>6604637.2400000002</v>
      </c>
      <c r="F72" s="64">
        <v>6603447.1799999997</v>
      </c>
      <c r="G72" s="14">
        <f t="shared" si="4"/>
        <v>0.99981981447931867</v>
      </c>
    </row>
    <row r="73" spans="1:7" ht="45" x14ac:dyDescent="0.25">
      <c r="A73" s="30"/>
      <c r="B73" s="34"/>
      <c r="C73" s="6" t="s">
        <v>43</v>
      </c>
      <c r="D73" s="20" t="s">
        <v>44</v>
      </c>
      <c r="E73" s="63">
        <v>420</v>
      </c>
      <c r="F73" s="64">
        <v>926.89</v>
      </c>
      <c r="G73" s="14">
        <f t="shared" si="4"/>
        <v>2.2068809523809523</v>
      </c>
    </row>
    <row r="74" spans="1:7" ht="33.75" x14ac:dyDescent="0.25">
      <c r="A74" s="30"/>
      <c r="B74" s="34"/>
      <c r="C74" s="6" t="s">
        <v>184</v>
      </c>
      <c r="D74" s="20" t="s">
        <v>186</v>
      </c>
      <c r="E74" s="63">
        <v>30000</v>
      </c>
      <c r="F74" s="64">
        <v>30000</v>
      </c>
      <c r="G74" s="14">
        <f t="shared" si="4"/>
        <v>1</v>
      </c>
    </row>
    <row r="75" spans="1:7" ht="16.5" customHeight="1" x14ac:dyDescent="0.25">
      <c r="A75" s="30"/>
      <c r="B75" s="45" t="s">
        <v>188</v>
      </c>
      <c r="C75" s="6"/>
      <c r="D75" s="70" t="s">
        <v>16</v>
      </c>
      <c r="E75" s="62">
        <f>SUM(E76:E76)</f>
        <v>3149220</v>
      </c>
      <c r="F75" s="62">
        <f>SUM(F76:F76)</f>
        <v>2788057.5</v>
      </c>
      <c r="G75" s="47">
        <f t="shared" ref="G75:G76" si="8">F75/E75</f>
        <v>0.8853168403604702</v>
      </c>
    </row>
    <row r="76" spans="1:7" ht="33.75" x14ac:dyDescent="0.25">
      <c r="A76" s="27"/>
      <c r="B76" s="34"/>
      <c r="C76" s="6" t="s">
        <v>195</v>
      </c>
      <c r="D76" s="20" t="s">
        <v>196</v>
      </c>
      <c r="E76" s="63">
        <v>3149220</v>
      </c>
      <c r="F76" s="64">
        <v>2788057.5</v>
      </c>
      <c r="G76" s="14">
        <f t="shared" si="8"/>
        <v>0.8853168403604702</v>
      </c>
    </row>
    <row r="77" spans="1:7" ht="16.5" customHeight="1" x14ac:dyDescent="0.25">
      <c r="A77" s="19">
        <v>755</v>
      </c>
      <c r="B77" s="8"/>
      <c r="C77" s="6"/>
      <c r="D77" s="67" t="s">
        <v>60</v>
      </c>
      <c r="E77" s="60">
        <f>SUM(E78)</f>
        <v>198000</v>
      </c>
      <c r="F77" s="60">
        <f>SUM(F78)</f>
        <v>198000</v>
      </c>
      <c r="G77" s="10">
        <f>F77/E77</f>
        <v>1</v>
      </c>
    </row>
    <row r="78" spans="1:7" ht="16.5" customHeight="1" x14ac:dyDescent="0.25">
      <c r="A78" s="26"/>
      <c r="B78" s="45" t="s">
        <v>61</v>
      </c>
      <c r="C78" s="6"/>
      <c r="D78" s="70" t="s">
        <v>62</v>
      </c>
      <c r="E78" s="62">
        <f>SUM(E79)</f>
        <v>198000</v>
      </c>
      <c r="F78" s="62">
        <f>SUM(F79)</f>
        <v>198000</v>
      </c>
      <c r="G78" s="47">
        <f>F78/E78</f>
        <v>1</v>
      </c>
    </row>
    <row r="79" spans="1:7" ht="45" x14ac:dyDescent="0.25">
      <c r="A79" s="27"/>
      <c r="B79" s="17"/>
      <c r="C79" s="6" t="s">
        <v>14</v>
      </c>
      <c r="D79" s="20" t="s">
        <v>15</v>
      </c>
      <c r="E79" s="63">
        <v>198000</v>
      </c>
      <c r="F79" s="64">
        <v>198000</v>
      </c>
      <c r="G79" s="14">
        <f>F79/E79</f>
        <v>1</v>
      </c>
    </row>
    <row r="80" spans="1:7" ht="33.75" x14ac:dyDescent="0.25">
      <c r="A80" s="19">
        <v>756</v>
      </c>
      <c r="B80" s="8"/>
      <c r="C80" s="6"/>
      <c r="D80" s="67" t="s">
        <v>63</v>
      </c>
      <c r="E80" s="60">
        <f>SUM(E93+E81)</f>
        <v>20628097.469999999</v>
      </c>
      <c r="F80" s="61">
        <f>SUM(F93+F81)</f>
        <v>20815125.469999999</v>
      </c>
      <c r="G80" s="10">
        <f t="shared" si="4"/>
        <v>1.0090666626077369</v>
      </c>
    </row>
    <row r="81" spans="1:7" ht="42" x14ac:dyDescent="0.25">
      <c r="A81" s="28"/>
      <c r="B81" s="45" t="s">
        <v>64</v>
      </c>
      <c r="C81" s="6"/>
      <c r="D81" s="70" t="s">
        <v>65</v>
      </c>
      <c r="E81" s="62">
        <f>SUM(E82:E92)</f>
        <v>2646439.4700000002</v>
      </c>
      <c r="F81" s="62">
        <f>SUM(F82:F92)</f>
        <v>2833467.4699999997</v>
      </c>
      <c r="G81" s="47">
        <f t="shared" si="4"/>
        <v>1.0706715578119759</v>
      </c>
    </row>
    <row r="82" spans="1:7" ht="16.5" customHeight="1" x14ac:dyDescent="0.25">
      <c r="A82" s="36"/>
      <c r="B82" s="37"/>
      <c r="C82" s="6" t="s">
        <v>66</v>
      </c>
      <c r="D82" s="20" t="s">
        <v>67</v>
      </c>
      <c r="E82" s="63">
        <v>1229995</v>
      </c>
      <c r="F82" s="64">
        <v>1247526.25</v>
      </c>
      <c r="G82" s="14">
        <f t="shared" si="4"/>
        <v>1.0142531067199461</v>
      </c>
    </row>
    <row r="83" spans="1:7" ht="33.75" x14ac:dyDescent="0.25">
      <c r="A83" s="36"/>
      <c r="B83" s="38"/>
      <c r="C83" s="6" t="s">
        <v>68</v>
      </c>
      <c r="D83" s="20" t="s">
        <v>69</v>
      </c>
      <c r="E83" s="63">
        <v>904344</v>
      </c>
      <c r="F83" s="64">
        <v>973962.09</v>
      </c>
      <c r="G83" s="14">
        <f t="shared" si="4"/>
        <v>1.0769818675194394</v>
      </c>
    </row>
    <row r="84" spans="1:7" ht="22.5" x14ac:dyDescent="0.25">
      <c r="A84" s="36"/>
      <c r="B84" s="38"/>
      <c r="C84" s="6" t="s">
        <v>164</v>
      </c>
      <c r="D84" s="20" t="s">
        <v>165</v>
      </c>
      <c r="E84" s="63">
        <v>180000</v>
      </c>
      <c r="F84" s="64">
        <v>217706.2</v>
      </c>
      <c r="G84" s="14">
        <f t="shared" si="4"/>
        <v>1.209478888888889</v>
      </c>
    </row>
    <row r="85" spans="1:7" ht="33.75" x14ac:dyDescent="0.25">
      <c r="A85" s="36"/>
      <c r="B85" s="38"/>
      <c r="C85" s="6" t="s">
        <v>175</v>
      </c>
      <c r="D85" s="20" t="s">
        <v>176</v>
      </c>
      <c r="E85" s="63">
        <v>10000</v>
      </c>
      <c r="F85" s="64">
        <v>7300</v>
      </c>
      <c r="G85" s="14">
        <f t="shared" si="4"/>
        <v>0.73</v>
      </c>
    </row>
    <row r="86" spans="1:7" ht="16.5" customHeight="1" x14ac:dyDescent="0.25">
      <c r="A86" s="36"/>
      <c r="B86" s="38"/>
      <c r="C86" s="6" t="s">
        <v>70</v>
      </c>
      <c r="D86" s="20" t="s">
        <v>71</v>
      </c>
      <c r="E86" s="63">
        <v>12000</v>
      </c>
      <c r="F86" s="64">
        <v>14506.06</v>
      </c>
      <c r="G86" s="14">
        <f t="shared" si="4"/>
        <v>1.2088383333333332</v>
      </c>
    </row>
    <row r="87" spans="1:7" ht="33.75" x14ac:dyDescent="0.25">
      <c r="A87" s="36"/>
      <c r="B87" s="38"/>
      <c r="C87" s="6" t="s">
        <v>72</v>
      </c>
      <c r="D87" s="20" t="s">
        <v>73</v>
      </c>
      <c r="E87" s="63">
        <v>28000</v>
      </c>
      <c r="F87" s="64">
        <v>55985.25</v>
      </c>
      <c r="G87" s="14">
        <f t="shared" si="4"/>
        <v>1.9994732142857143</v>
      </c>
    </row>
    <row r="88" spans="1:7" ht="22.5" x14ac:dyDescent="0.25">
      <c r="A88" s="36"/>
      <c r="B88" s="38"/>
      <c r="C88" s="6" t="s">
        <v>40</v>
      </c>
      <c r="D88" s="20" t="s">
        <v>74</v>
      </c>
      <c r="E88" s="63">
        <v>0</v>
      </c>
      <c r="F88" s="64">
        <v>3288.46</v>
      </c>
      <c r="G88" s="14"/>
    </row>
    <row r="89" spans="1:7" ht="16.5" customHeight="1" x14ac:dyDescent="0.25">
      <c r="A89" s="36"/>
      <c r="B89" s="38"/>
      <c r="C89" s="6" t="s">
        <v>75</v>
      </c>
      <c r="D89" s="20" t="s">
        <v>76</v>
      </c>
      <c r="E89" s="63">
        <v>270000</v>
      </c>
      <c r="F89" s="64">
        <v>279285</v>
      </c>
      <c r="G89" s="14">
        <f t="shared" si="4"/>
        <v>1.0343888888888888</v>
      </c>
    </row>
    <row r="90" spans="1:7" ht="16.5" customHeight="1" x14ac:dyDescent="0.25">
      <c r="A90" s="36"/>
      <c r="B90" s="38"/>
      <c r="C90" s="6" t="s">
        <v>54</v>
      </c>
      <c r="D90" s="20" t="s">
        <v>55</v>
      </c>
      <c r="E90" s="63">
        <v>7100</v>
      </c>
      <c r="F90" s="64">
        <v>24465</v>
      </c>
      <c r="G90" s="14">
        <f t="shared" si="4"/>
        <v>3.4457746478873239</v>
      </c>
    </row>
    <row r="91" spans="1:7" ht="16.5" customHeight="1" x14ac:dyDescent="0.25">
      <c r="A91" s="36"/>
      <c r="B91" s="38"/>
      <c r="C91" s="6" t="s">
        <v>29</v>
      </c>
      <c r="D91" s="20" t="s">
        <v>30</v>
      </c>
      <c r="E91" s="63">
        <v>5000.47</v>
      </c>
      <c r="F91" s="64">
        <v>9443.09</v>
      </c>
      <c r="G91" s="14">
        <f t="shared" si="4"/>
        <v>1.8884404865942601</v>
      </c>
    </row>
    <row r="92" spans="1:7" ht="16.5" customHeight="1" x14ac:dyDescent="0.25">
      <c r="A92" s="30"/>
      <c r="B92" s="34"/>
      <c r="C92" s="6" t="s">
        <v>41</v>
      </c>
      <c r="D92" s="20" t="s">
        <v>42</v>
      </c>
      <c r="E92" s="63">
        <v>0</v>
      </c>
      <c r="F92" s="64">
        <v>7.0000000000000007E-2</v>
      </c>
      <c r="G92" s="14"/>
    </row>
    <row r="93" spans="1:7" ht="21" x14ac:dyDescent="0.25">
      <c r="A93" s="30"/>
      <c r="B93" s="45">
        <v>75622</v>
      </c>
      <c r="C93" s="6"/>
      <c r="D93" s="70" t="s">
        <v>77</v>
      </c>
      <c r="E93" s="62">
        <f>SUM(E94:E95)</f>
        <v>17981658</v>
      </c>
      <c r="F93" s="66">
        <f>SUM(F94:F95)</f>
        <v>17981658</v>
      </c>
      <c r="G93" s="47">
        <f t="shared" si="4"/>
        <v>1</v>
      </c>
    </row>
    <row r="94" spans="1:7" ht="22.5" x14ac:dyDescent="0.25">
      <c r="A94" s="30"/>
      <c r="B94" s="33"/>
      <c r="C94" s="6" t="s">
        <v>78</v>
      </c>
      <c r="D94" s="20" t="s">
        <v>166</v>
      </c>
      <c r="E94" s="63">
        <v>17192346</v>
      </c>
      <c r="F94" s="64">
        <v>17192346</v>
      </c>
      <c r="G94" s="14">
        <f t="shared" si="4"/>
        <v>1</v>
      </c>
    </row>
    <row r="95" spans="1:7" ht="22.5" x14ac:dyDescent="0.25">
      <c r="A95" s="27"/>
      <c r="B95" s="32"/>
      <c r="C95" s="6" t="s">
        <v>79</v>
      </c>
      <c r="D95" s="20" t="s">
        <v>167</v>
      </c>
      <c r="E95" s="63">
        <v>789312</v>
      </c>
      <c r="F95" s="64">
        <v>789312</v>
      </c>
      <c r="G95" s="14">
        <f t="shared" si="4"/>
        <v>1</v>
      </c>
    </row>
    <row r="96" spans="1:7" ht="16.5" customHeight="1" x14ac:dyDescent="0.25">
      <c r="A96" s="19">
        <v>758</v>
      </c>
      <c r="B96" s="8"/>
      <c r="C96" s="6"/>
      <c r="D96" s="67" t="s">
        <v>80</v>
      </c>
      <c r="E96" s="60">
        <f>SUM(E97+E102+E104+E107+E110+E99)</f>
        <v>80865120.929999992</v>
      </c>
      <c r="F96" s="60">
        <f>SUM(F97+F102+F104+F107+F110+F99)</f>
        <v>80929481.429999992</v>
      </c>
      <c r="G96" s="10">
        <f t="shared" si="4"/>
        <v>1.0007958993848005</v>
      </c>
    </row>
    <row r="97" spans="1:7" ht="21" x14ac:dyDescent="0.25">
      <c r="A97" s="26"/>
      <c r="B97" s="45">
        <v>75801</v>
      </c>
      <c r="C97" s="6"/>
      <c r="D97" s="70" t="s">
        <v>81</v>
      </c>
      <c r="E97" s="62">
        <f>SUM(E98)</f>
        <v>58770054</v>
      </c>
      <c r="F97" s="66">
        <f>SUM(F98)</f>
        <v>58770054</v>
      </c>
      <c r="G97" s="47">
        <f t="shared" si="4"/>
        <v>1</v>
      </c>
    </row>
    <row r="98" spans="1:7" ht="16.5" customHeight="1" x14ac:dyDescent="0.25">
      <c r="A98" s="30"/>
      <c r="B98" s="17"/>
      <c r="C98" s="6" t="s">
        <v>82</v>
      </c>
      <c r="D98" s="20" t="s">
        <v>83</v>
      </c>
      <c r="E98" s="63">
        <v>58770054</v>
      </c>
      <c r="F98" s="64">
        <v>58770054</v>
      </c>
      <c r="G98" s="14">
        <f t="shared" si="4"/>
        <v>1</v>
      </c>
    </row>
    <row r="99" spans="1:7" ht="21" x14ac:dyDescent="0.25">
      <c r="A99" s="30"/>
      <c r="B99" s="45" t="s">
        <v>197</v>
      </c>
      <c r="C99" s="6"/>
      <c r="D99" s="70" t="s">
        <v>198</v>
      </c>
      <c r="E99" s="62">
        <f>SUM(E100:E101)</f>
        <v>9751896.3499999996</v>
      </c>
      <c r="F99" s="62">
        <f>SUM(F100:F101)</f>
        <v>9751896.3499999996</v>
      </c>
      <c r="G99" s="47">
        <f t="shared" ref="G99:G101" si="9">F99/E99</f>
        <v>1</v>
      </c>
    </row>
    <row r="100" spans="1:7" ht="16.5" customHeight="1" x14ac:dyDescent="0.25">
      <c r="A100" s="30"/>
      <c r="B100" s="33"/>
      <c r="C100" s="6" t="s">
        <v>199</v>
      </c>
      <c r="D100" s="20" t="s">
        <v>200</v>
      </c>
      <c r="E100" s="63">
        <v>7001896.3499999996</v>
      </c>
      <c r="F100" s="64">
        <v>7001896.3499999996</v>
      </c>
      <c r="G100" s="14">
        <f t="shared" si="9"/>
        <v>1</v>
      </c>
    </row>
    <row r="101" spans="1:7" ht="45" x14ac:dyDescent="0.25">
      <c r="A101" s="30"/>
      <c r="B101" s="32"/>
      <c r="C101" s="6" t="s">
        <v>209</v>
      </c>
      <c r="D101" s="20" t="s">
        <v>210</v>
      </c>
      <c r="E101" s="63">
        <v>2750000</v>
      </c>
      <c r="F101" s="64">
        <v>2750000</v>
      </c>
      <c r="G101" s="14">
        <f t="shared" si="9"/>
        <v>1</v>
      </c>
    </row>
    <row r="102" spans="1:7" ht="21" x14ac:dyDescent="0.25">
      <c r="A102" s="30"/>
      <c r="B102" s="45" t="s">
        <v>84</v>
      </c>
      <c r="C102" s="6"/>
      <c r="D102" s="70" t="s">
        <v>85</v>
      </c>
      <c r="E102" s="62">
        <f>SUM(E103)</f>
        <v>4624809</v>
      </c>
      <c r="F102" s="66">
        <f>SUM(F103)</f>
        <v>4624809</v>
      </c>
      <c r="G102" s="47">
        <f t="shared" si="4"/>
        <v>1</v>
      </c>
    </row>
    <row r="103" spans="1:7" ht="16.5" customHeight="1" x14ac:dyDescent="0.25">
      <c r="A103" s="30"/>
      <c r="B103" s="17"/>
      <c r="C103" s="6" t="s">
        <v>82</v>
      </c>
      <c r="D103" s="20" t="s">
        <v>83</v>
      </c>
      <c r="E103" s="63">
        <v>4624809</v>
      </c>
      <c r="F103" s="64">
        <v>4624809</v>
      </c>
      <c r="G103" s="14">
        <f t="shared" si="4"/>
        <v>1</v>
      </c>
    </row>
    <row r="104" spans="1:7" ht="16.5" customHeight="1" x14ac:dyDescent="0.25">
      <c r="A104" s="30"/>
      <c r="B104" s="45">
        <v>75814</v>
      </c>
      <c r="C104" s="6"/>
      <c r="D104" s="70" t="s">
        <v>86</v>
      </c>
      <c r="E104" s="62">
        <f>SUM(E105:E106)</f>
        <v>1036455.5800000001</v>
      </c>
      <c r="F104" s="62">
        <f>SUM(F105:F106)</f>
        <v>1103989.3599999999</v>
      </c>
      <c r="G104" s="47">
        <f t="shared" si="4"/>
        <v>1.0651583929916222</v>
      </c>
    </row>
    <row r="105" spans="1:7" ht="16.5" customHeight="1" x14ac:dyDescent="0.25">
      <c r="A105" s="30"/>
      <c r="B105" s="33"/>
      <c r="C105" s="6" t="s">
        <v>29</v>
      </c>
      <c r="D105" s="20" t="s">
        <v>30</v>
      </c>
      <c r="E105" s="63">
        <v>313844.58</v>
      </c>
      <c r="F105" s="64">
        <v>381378.36</v>
      </c>
      <c r="G105" s="14">
        <f t="shared" si="4"/>
        <v>1.2151822408403548</v>
      </c>
    </row>
    <row r="106" spans="1:7" ht="33.75" x14ac:dyDescent="0.25">
      <c r="A106" s="30"/>
      <c r="B106" s="34"/>
      <c r="C106" s="6" t="s">
        <v>195</v>
      </c>
      <c r="D106" s="20" t="s">
        <v>196</v>
      </c>
      <c r="E106" s="63">
        <v>722611</v>
      </c>
      <c r="F106" s="64">
        <v>722611</v>
      </c>
      <c r="G106" s="14">
        <f t="shared" si="4"/>
        <v>1</v>
      </c>
    </row>
    <row r="107" spans="1:7" ht="16.5" customHeight="1" x14ac:dyDescent="0.25">
      <c r="A107" s="30"/>
      <c r="B107" s="45" t="s">
        <v>180</v>
      </c>
      <c r="C107" s="6"/>
      <c r="D107" s="70" t="s">
        <v>181</v>
      </c>
      <c r="E107" s="62">
        <f>SUM(E108:E109)</f>
        <v>5646750</v>
      </c>
      <c r="F107" s="62">
        <f>SUM(F108:F109)</f>
        <v>5643576.7199999997</v>
      </c>
      <c r="G107" s="14">
        <f t="shared" si="4"/>
        <v>0.999438034267499</v>
      </c>
    </row>
    <row r="108" spans="1:7" ht="16.5" customHeight="1" x14ac:dyDescent="0.25">
      <c r="A108" s="30"/>
      <c r="B108" s="33"/>
      <c r="C108" s="6" t="s">
        <v>29</v>
      </c>
      <c r="D108" s="20" t="s">
        <v>30</v>
      </c>
      <c r="E108" s="63">
        <v>15000</v>
      </c>
      <c r="F108" s="64">
        <v>11826.72</v>
      </c>
      <c r="G108" s="14">
        <f t="shared" si="4"/>
        <v>0.78844799999999993</v>
      </c>
    </row>
    <row r="109" spans="1:7" ht="33.75" x14ac:dyDescent="0.25">
      <c r="A109" s="30"/>
      <c r="B109" s="32"/>
      <c r="C109" s="6" t="s">
        <v>201</v>
      </c>
      <c r="D109" s="20" t="s">
        <v>202</v>
      </c>
      <c r="E109" s="63">
        <v>5631750</v>
      </c>
      <c r="F109" s="64">
        <v>5631750</v>
      </c>
      <c r="G109" s="14">
        <f t="shared" si="4"/>
        <v>1</v>
      </c>
    </row>
    <row r="110" spans="1:7" ht="21" x14ac:dyDescent="0.25">
      <c r="A110" s="30"/>
      <c r="B110" s="45" t="s">
        <v>87</v>
      </c>
      <c r="C110" s="6"/>
      <c r="D110" s="70" t="s">
        <v>88</v>
      </c>
      <c r="E110" s="62">
        <f>SUM(E111)</f>
        <v>1035156</v>
      </c>
      <c r="F110" s="66">
        <f>SUM(F111)</f>
        <v>1035156</v>
      </c>
      <c r="G110" s="47">
        <f t="shared" si="4"/>
        <v>1</v>
      </c>
    </row>
    <row r="111" spans="1:7" ht="16.5" customHeight="1" x14ac:dyDescent="0.25">
      <c r="A111" s="27"/>
      <c r="B111" s="17"/>
      <c r="C111" s="6" t="s">
        <v>82</v>
      </c>
      <c r="D111" s="20" t="s">
        <v>83</v>
      </c>
      <c r="E111" s="63">
        <v>1035156</v>
      </c>
      <c r="F111" s="64">
        <v>1035156</v>
      </c>
      <c r="G111" s="14">
        <f t="shared" si="4"/>
        <v>1</v>
      </c>
    </row>
    <row r="112" spans="1:7" ht="16.5" customHeight="1" x14ac:dyDescent="0.25">
      <c r="A112" s="19">
        <v>801</v>
      </c>
      <c r="B112" s="8"/>
      <c r="C112" s="6"/>
      <c r="D112" s="67" t="s">
        <v>89</v>
      </c>
      <c r="E112" s="60">
        <f>SUM(E113+E117+E119+E128+E130+E135+E149+E156+E158+E161)</f>
        <v>2717959.31</v>
      </c>
      <c r="F112" s="60">
        <f>SUM(F113+F117+F119+F128+F130+F135+F149+F156+F158+F161)</f>
        <v>3176616.67</v>
      </c>
      <c r="G112" s="10">
        <f t="shared" si="4"/>
        <v>1.1687506351962273</v>
      </c>
    </row>
    <row r="113" spans="1:7" ht="16.5" customHeight="1" x14ac:dyDescent="0.25">
      <c r="A113" s="28"/>
      <c r="B113" s="45">
        <v>80102</v>
      </c>
      <c r="C113" s="6"/>
      <c r="D113" s="70" t="s">
        <v>90</v>
      </c>
      <c r="E113" s="62">
        <f>SUM(E114:E116)</f>
        <v>89360</v>
      </c>
      <c r="F113" s="62">
        <f>SUM(F114:F116)</f>
        <v>84606.06</v>
      </c>
      <c r="G113" s="47">
        <f t="shared" si="4"/>
        <v>0.94680013428827214</v>
      </c>
    </row>
    <row r="114" spans="1:7" ht="16.5" customHeight="1" x14ac:dyDescent="0.25">
      <c r="A114" s="36"/>
      <c r="B114" s="33"/>
      <c r="C114" s="6" t="s">
        <v>48</v>
      </c>
      <c r="D114" s="20" t="s">
        <v>49</v>
      </c>
      <c r="E114" s="63">
        <v>78800</v>
      </c>
      <c r="F114" s="64">
        <v>73899</v>
      </c>
      <c r="G114" s="14">
        <f t="shared" si="4"/>
        <v>0.93780456852791882</v>
      </c>
    </row>
    <row r="115" spans="1:7" ht="16.5" customHeight="1" x14ac:dyDescent="0.25">
      <c r="A115" s="36"/>
      <c r="B115" s="34"/>
      <c r="C115" s="6" t="s">
        <v>29</v>
      </c>
      <c r="D115" s="20" t="s">
        <v>30</v>
      </c>
      <c r="E115" s="63">
        <v>5700</v>
      </c>
      <c r="F115" s="64">
        <v>5636.75</v>
      </c>
      <c r="G115" s="14">
        <f t="shared" si="4"/>
        <v>0.98890350877192978</v>
      </c>
    </row>
    <row r="116" spans="1:7" ht="16.5" customHeight="1" x14ac:dyDescent="0.25">
      <c r="A116" s="36"/>
      <c r="B116" s="32"/>
      <c r="C116" s="6" t="s">
        <v>41</v>
      </c>
      <c r="D116" s="20" t="s">
        <v>42</v>
      </c>
      <c r="E116" s="63">
        <v>4860</v>
      </c>
      <c r="F116" s="64">
        <v>5070.3100000000004</v>
      </c>
      <c r="G116" s="14">
        <f t="shared" si="4"/>
        <v>1.0432736625514405</v>
      </c>
    </row>
    <row r="117" spans="1:7" ht="16.5" customHeight="1" x14ac:dyDescent="0.25">
      <c r="A117" s="36"/>
      <c r="B117" s="45" t="s">
        <v>93</v>
      </c>
      <c r="C117" s="6"/>
      <c r="D117" s="70" t="s">
        <v>94</v>
      </c>
      <c r="E117" s="62">
        <f>SUM(E118:E118)</f>
        <v>32147</v>
      </c>
      <c r="F117" s="66">
        <f>SUM(F118:F118)</f>
        <v>30539.65</v>
      </c>
      <c r="G117" s="47">
        <f t="shared" si="4"/>
        <v>0.95000000000000007</v>
      </c>
    </row>
    <row r="118" spans="1:7" ht="22.5" x14ac:dyDescent="0.25">
      <c r="A118" s="36"/>
      <c r="B118" s="17"/>
      <c r="C118" s="6" t="s">
        <v>91</v>
      </c>
      <c r="D118" s="20" t="s">
        <v>92</v>
      </c>
      <c r="E118" s="63">
        <v>32147</v>
      </c>
      <c r="F118" s="64">
        <v>30539.65</v>
      </c>
      <c r="G118" s="14">
        <f t="shared" si="4"/>
        <v>0.95000000000000007</v>
      </c>
    </row>
    <row r="119" spans="1:7" ht="16.5" customHeight="1" x14ac:dyDescent="0.25">
      <c r="A119" s="36"/>
      <c r="B119" s="45" t="s">
        <v>95</v>
      </c>
      <c r="C119" s="6"/>
      <c r="D119" s="46" t="s">
        <v>96</v>
      </c>
      <c r="E119" s="62">
        <f>SUM(E120:E127)</f>
        <v>232809</v>
      </c>
      <c r="F119" s="62">
        <f>SUM(F120:F127)</f>
        <v>256193.02000000002</v>
      </c>
      <c r="G119" s="47">
        <f t="shared" si="4"/>
        <v>1.1004429382025609</v>
      </c>
    </row>
    <row r="120" spans="1:7" ht="33.75" x14ac:dyDescent="0.25">
      <c r="A120" s="36"/>
      <c r="B120" s="33"/>
      <c r="C120" s="6" t="s">
        <v>97</v>
      </c>
      <c r="D120" s="20" t="s">
        <v>98</v>
      </c>
      <c r="E120" s="63">
        <v>300</v>
      </c>
      <c r="F120" s="64">
        <v>156</v>
      </c>
      <c r="G120" s="14">
        <f t="shared" si="4"/>
        <v>0.52</v>
      </c>
    </row>
    <row r="121" spans="1:7" ht="16.5" customHeight="1" x14ac:dyDescent="0.25">
      <c r="A121" s="36"/>
      <c r="B121" s="34"/>
      <c r="C121" s="6" t="s">
        <v>54</v>
      </c>
      <c r="D121" s="20" t="s">
        <v>55</v>
      </c>
      <c r="E121" s="63">
        <v>300</v>
      </c>
      <c r="F121" s="64">
        <v>306</v>
      </c>
      <c r="G121" s="14">
        <f t="shared" si="4"/>
        <v>1.02</v>
      </c>
    </row>
    <row r="122" spans="1:7" ht="56.25" x14ac:dyDescent="0.25">
      <c r="A122" s="36"/>
      <c r="B122" s="34"/>
      <c r="C122" s="6" t="s">
        <v>27</v>
      </c>
      <c r="D122" s="20" t="s">
        <v>28</v>
      </c>
      <c r="E122" s="63">
        <v>77186</v>
      </c>
      <c r="F122" s="64">
        <v>100239.64</v>
      </c>
      <c r="G122" s="14">
        <f t="shared" si="4"/>
        <v>1.2986764439146996</v>
      </c>
    </row>
    <row r="123" spans="1:7" ht="16.5" customHeight="1" x14ac:dyDescent="0.25">
      <c r="A123" s="36"/>
      <c r="B123" s="34"/>
      <c r="C123" s="6" t="s">
        <v>29</v>
      </c>
      <c r="D123" s="20" t="s">
        <v>30</v>
      </c>
      <c r="E123" s="63">
        <v>13858</v>
      </c>
      <c r="F123" s="64">
        <v>18437.98</v>
      </c>
      <c r="G123" s="14">
        <f t="shared" si="4"/>
        <v>1.3304935777168423</v>
      </c>
    </row>
    <row r="124" spans="1:7" ht="16.5" customHeight="1" x14ac:dyDescent="0.25">
      <c r="A124" s="36"/>
      <c r="B124" s="34"/>
      <c r="C124" s="6" t="s">
        <v>31</v>
      </c>
      <c r="D124" s="20" t="s">
        <v>32</v>
      </c>
      <c r="E124" s="63">
        <v>49305</v>
      </c>
      <c r="F124" s="64">
        <v>46448.95</v>
      </c>
      <c r="G124" s="14">
        <f t="shared" si="4"/>
        <v>0.94207382618395696</v>
      </c>
    </row>
    <row r="125" spans="1:7" ht="16.5" customHeight="1" x14ac:dyDescent="0.25">
      <c r="A125" s="36"/>
      <c r="B125" s="34"/>
      <c r="C125" s="6" t="s">
        <v>41</v>
      </c>
      <c r="D125" s="20" t="s">
        <v>42</v>
      </c>
      <c r="E125" s="63">
        <v>3270</v>
      </c>
      <c r="F125" s="64">
        <v>6095.95</v>
      </c>
      <c r="G125" s="14">
        <f t="shared" si="4"/>
        <v>1.8642048929663608</v>
      </c>
    </row>
    <row r="126" spans="1:7" ht="22.5" x14ac:dyDescent="0.25">
      <c r="A126" s="36"/>
      <c r="B126" s="34"/>
      <c r="C126" s="6" t="s">
        <v>91</v>
      </c>
      <c r="D126" s="20" t="s">
        <v>203</v>
      </c>
      <c r="E126" s="63">
        <v>12000</v>
      </c>
      <c r="F126" s="64">
        <v>12000</v>
      </c>
      <c r="G126" s="14">
        <f t="shared" si="4"/>
        <v>1</v>
      </c>
    </row>
    <row r="127" spans="1:7" ht="56.25" x14ac:dyDescent="0.25">
      <c r="A127" s="36"/>
      <c r="B127" s="34"/>
      <c r="C127" s="6" t="s">
        <v>34</v>
      </c>
      <c r="D127" s="20" t="s">
        <v>35</v>
      </c>
      <c r="E127" s="63">
        <v>76590</v>
      </c>
      <c r="F127" s="64">
        <v>72508.5</v>
      </c>
      <c r="G127" s="14">
        <f t="shared" si="4"/>
        <v>0.94670975323149231</v>
      </c>
    </row>
    <row r="128" spans="1:7" ht="16.5" customHeight="1" x14ac:dyDescent="0.25">
      <c r="A128" s="36"/>
      <c r="B128" s="45" t="s">
        <v>153</v>
      </c>
      <c r="C128" s="6"/>
      <c r="D128" s="46" t="s">
        <v>154</v>
      </c>
      <c r="E128" s="62">
        <f>SUM(E129:E129)</f>
        <v>132</v>
      </c>
      <c r="F128" s="62">
        <f>SUM(F129:F129)</f>
        <v>217.38</v>
      </c>
      <c r="G128" s="47">
        <f t="shared" si="4"/>
        <v>1.6468181818181817</v>
      </c>
    </row>
    <row r="129" spans="1:7" ht="16.5" customHeight="1" x14ac:dyDescent="0.25">
      <c r="A129" s="36"/>
      <c r="B129" s="17"/>
      <c r="C129" s="6" t="s">
        <v>31</v>
      </c>
      <c r="D129" s="13" t="s">
        <v>32</v>
      </c>
      <c r="E129" s="63">
        <v>132</v>
      </c>
      <c r="F129" s="64">
        <v>217.38</v>
      </c>
      <c r="G129" s="14">
        <f t="shared" si="4"/>
        <v>1.6468181818181817</v>
      </c>
    </row>
    <row r="130" spans="1:7" ht="16.5" customHeight="1" x14ac:dyDescent="0.25">
      <c r="A130" s="36"/>
      <c r="B130" s="45" t="s">
        <v>99</v>
      </c>
      <c r="C130" s="6"/>
      <c r="D130" s="46" t="s">
        <v>100</v>
      </c>
      <c r="E130" s="62">
        <f>SUM(E131:E134)</f>
        <v>14770</v>
      </c>
      <c r="F130" s="62">
        <f>SUM(F131:F134)</f>
        <v>15887.85</v>
      </c>
      <c r="G130" s="47">
        <f t="shared" ref="G130:G202" si="10">F130/E130</f>
        <v>1.0756838185511171</v>
      </c>
    </row>
    <row r="131" spans="1:7" ht="33.75" x14ac:dyDescent="0.25">
      <c r="A131" s="36"/>
      <c r="B131" s="48"/>
      <c r="C131" s="6" t="s">
        <v>97</v>
      </c>
      <c r="D131" s="13" t="s">
        <v>98</v>
      </c>
      <c r="E131" s="63">
        <v>0</v>
      </c>
      <c r="F131" s="64">
        <v>182</v>
      </c>
      <c r="G131" s="14"/>
    </row>
    <row r="132" spans="1:7" ht="16.5" customHeight="1" x14ac:dyDescent="0.25">
      <c r="A132" s="36"/>
      <c r="B132" s="49"/>
      <c r="C132" s="6" t="s">
        <v>29</v>
      </c>
      <c r="D132" s="13" t="s">
        <v>30</v>
      </c>
      <c r="E132" s="63">
        <v>770</v>
      </c>
      <c r="F132" s="64">
        <v>1414.85</v>
      </c>
      <c r="G132" s="14">
        <f t="shared" si="10"/>
        <v>1.8374675324675322</v>
      </c>
    </row>
    <row r="133" spans="1:7" ht="16.5" customHeight="1" x14ac:dyDescent="0.25">
      <c r="A133" s="36"/>
      <c r="B133" s="34"/>
      <c r="C133" s="6" t="s">
        <v>41</v>
      </c>
      <c r="D133" s="13" t="s">
        <v>42</v>
      </c>
      <c r="E133" s="63">
        <v>0</v>
      </c>
      <c r="F133" s="64">
        <v>291</v>
      </c>
      <c r="G133" s="14"/>
    </row>
    <row r="134" spans="1:7" ht="22.5" x14ac:dyDescent="0.25">
      <c r="A134" s="36"/>
      <c r="B134" s="32"/>
      <c r="C134" s="6" t="s">
        <v>91</v>
      </c>
      <c r="D134" s="13" t="s">
        <v>203</v>
      </c>
      <c r="E134" s="63">
        <v>14000</v>
      </c>
      <c r="F134" s="64">
        <v>14000</v>
      </c>
      <c r="G134" s="14">
        <f t="shared" si="10"/>
        <v>1</v>
      </c>
    </row>
    <row r="135" spans="1:7" ht="16.5" customHeight="1" x14ac:dyDescent="0.25">
      <c r="A135" s="30"/>
      <c r="B135" s="45">
        <v>80120</v>
      </c>
      <c r="C135" s="6"/>
      <c r="D135" s="46" t="s">
        <v>101</v>
      </c>
      <c r="E135" s="62">
        <f>SUM(E136:E148)</f>
        <v>314042</v>
      </c>
      <c r="F135" s="62">
        <f>SUM(F136:F148)</f>
        <v>379881.76</v>
      </c>
      <c r="G135" s="47">
        <f t="shared" si="10"/>
        <v>1.2096527216104853</v>
      </c>
    </row>
    <row r="136" spans="1:7" ht="33.75" x14ac:dyDescent="0.25">
      <c r="A136" s="30"/>
      <c r="B136" s="33"/>
      <c r="C136" s="6" t="s">
        <v>97</v>
      </c>
      <c r="D136" s="13" t="s">
        <v>98</v>
      </c>
      <c r="E136" s="63">
        <v>260</v>
      </c>
      <c r="F136" s="64">
        <v>286</v>
      </c>
      <c r="G136" s="14">
        <f t="shared" si="10"/>
        <v>1.1000000000000001</v>
      </c>
    </row>
    <row r="137" spans="1:7" ht="22.5" x14ac:dyDescent="0.25">
      <c r="A137" s="30"/>
      <c r="B137" s="34"/>
      <c r="C137" s="6" t="s">
        <v>40</v>
      </c>
      <c r="D137" s="13" t="s">
        <v>74</v>
      </c>
      <c r="E137" s="63">
        <v>0</v>
      </c>
      <c r="F137" s="64">
        <v>87.26</v>
      </c>
      <c r="G137" s="14"/>
    </row>
    <row r="138" spans="1:7" ht="16.5" customHeight="1" x14ac:dyDescent="0.25">
      <c r="A138" s="30"/>
      <c r="B138" s="34"/>
      <c r="C138" s="6" t="s">
        <v>54</v>
      </c>
      <c r="D138" s="13" t="s">
        <v>55</v>
      </c>
      <c r="E138" s="63">
        <v>90</v>
      </c>
      <c r="F138" s="64">
        <v>108</v>
      </c>
      <c r="G138" s="14">
        <f>F138/E138</f>
        <v>1.2</v>
      </c>
    </row>
    <row r="139" spans="1:7" ht="56.25" x14ac:dyDescent="0.25">
      <c r="A139" s="30"/>
      <c r="B139" s="34"/>
      <c r="C139" s="6" t="s">
        <v>27</v>
      </c>
      <c r="D139" s="13" t="s">
        <v>28</v>
      </c>
      <c r="E139" s="63">
        <v>39604</v>
      </c>
      <c r="F139" s="64">
        <v>39715.97</v>
      </c>
      <c r="G139" s="14">
        <f t="shared" si="10"/>
        <v>1.0028272396727604</v>
      </c>
    </row>
    <row r="140" spans="1:7" ht="16.5" customHeight="1" x14ac:dyDescent="0.25">
      <c r="A140" s="30"/>
      <c r="B140" s="34"/>
      <c r="C140" s="6" t="s">
        <v>29</v>
      </c>
      <c r="D140" s="13" t="s">
        <v>30</v>
      </c>
      <c r="E140" s="63">
        <v>9600</v>
      </c>
      <c r="F140" s="64">
        <v>7740.55</v>
      </c>
      <c r="G140" s="14">
        <f t="shared" si="10"/>
        <v>0.8063072916666667</v>
      </c>
    </row>
    <row r="141" spans="1:7" ht="16.5" customHeight="1" x14ac:dyDescent="0.25">
      <c r="A141" s="30"/>
      <c r="B141" s="34"/>
      <c r="C141" s="6" t="s">
        <v>31</v>
      </c>
      <c r="D141" s="13" t="s">
        <v>32</v>
      </c>
      <c r="E141" s="63">
        <v>13888</v>
      </c>
      <c r="F141" s="64">
        <v>9287.4699999999993</v>
      </c>
      <c r="G141" s="14">
        <f t="shared" si="10"/>
        <v>0.66874063940092165</v>
      </c>
    </row>
    <row r="142" spans="1:7" ht="22.5" x14ac:dyDescent="0.25">
      <c r="A142" s="30"/>
      <c r="B142" s="34"/>
      <c r="C142" s="6" t="s">
        <v>127</v>
      </c>
      <c r="D142" s="13" t="s">
        <v>128</v>
      </c>
      <c r="E142" s="63">
        <v>43400</v>
      </c>
      <c r="F142" s="64">
        <v>43400</v>
      </c>
      <c r="G142" s="14">
        <f t="shared" si="10"/>
        <v>1</v>
      </c>
    </row>
    <row r="143" spans="1:7" ht="16.5" customHeight="1" x14ac:dyDescent="0.25">
      <c r="A143" s="27"/>
      <c r="B143" s="32"/>
      <c r="C143" s="6" t="s">
        <v>41</v>
      </c>
      <c r="D143" s="13" t="s">
        <v>42</v>
      </c>
      <c r="E143" s="63">
        <v>3000</v>
      </c>
      <c r="F143" s="64">
        <v>3322.7</v>
      </c>
      <c r="G143" s="14">
        <f t="shared" si="10"/>
        <v>1.1075666666666666</v>
      </c>
    </row>
    <row r="144" spans="1:7" ht="45" x14ac:dyDescent="0.25">
      <c r="A144" s="26"/>
      <c r="B144" s="33"/>
      <c r="C144" s="6" t="s">
        <v>108</v>
      </c>
      <c r="D144" s="13" t="s">
        <v>205</v>
      </c>
      <c r="E144" s="63">
        <v>120200</v>
      </c>
      <c r="F144" s="64">
        <v>120200</v>
      </c>
      <c r="G144" s="14">
        <f t="shared" si="10"/>
        <v>1</v>
      </c>
    </row>
    <row r="145" spans="1:7" ht="22.5" x14ac:dyDescent="0.25">
      <c r="A145" s="36"/>
      <c r="B145" s="34"/>
      <c r="C145" s="6" t="s">
        <v>91</v>
      </c>
      <c r="D145" s="13" t="s">
        <v>203</v>
      </c>
      <c r="E145" s="63">
        <v>24000</v>
      </c>
      <c r="F145" s="64">
        <v>12000</v>
      </c>
      <c r="G145" s="14">
        <f t="shared" ref="G145:G147" si="11">F145/E145</f>
        <v>0.5</v>
      </c>
    </row>
    <row r="146" spans="1:7" ht="45" x14ac:dyDescent="0.25">
      <c r="A146" s="30"/>
      <c r="B146" s="34"/>
      <c r="C146" s="6" t="s">
        <v>23</v>
      </c>
      <c r="D146" s="20" t="s">
        <v>208</v>
      </c>
      <c r="E146" s="63">
        <v>30000</v>
      </c>
      <c r="F146" s="64">
        <v>29975.66</v>
      </c>
      <c r="G146" s="14">
        <f t="shared" si="11"/>
        <v>0.99918866666666661</v>
      </c>
    </row>
    <row r="147" spans="1:7" ht="56.25" x14ac:dyDescent="0.25">
      <c r="A147" s="36"/>
      <c r="B147" s="34"/>
      <c r="C147" s="6" t="s">
        <v>34</v>
      </c>
      <c r="D147" s="20" t="s">
        <v>35</v>
      </c>
      <c r="E147" s="63">
        <v>30000</v>
      </c>
      <c r="F147" s="64">
        <v>30000</v>
      </c>
      <c r="G147" s="14">
        <f t="shared" si="11"/>
        <v>1</v>
      </c>
    </row>
    <row r="148" spans="1:7" ht="56.25" x14ac:dyDescent="0.25">
      <c r="A148" s="30"/>
      <c r="B148" s="32"/>
      <c r="C148" s="6" t="s">
        <v>151</v>
      </c>
      <c r="D148" s="20" t="s">
        <v>225</v>
      </c>
      <c r="E148" s="63">
        <v>0</v>
      </c>
      <c r="F148" s="64">
        <v>83758.149999999994</v>
      </c>
      <c r="G148" s="14"/>
    </row>
    <row r="149" spans="1:7" ht="31.5" x14ac:dyDescent="0.25">
      <c r="A149" s="30"/>
      <c r="B149" s="45">
        <v>80140</v>
      </c>
      <c r="C149" s="6"/>
      <c r="D149" s="70" t="s">
        <v>102</v>
      </c>
      <c r="E149" s="62">
        <f>SUM(E150:E155)</f>
        <v>598049</v>
      </c>
      <c r="F149" s="62">
        <f>SUM(F150:F155)</f>
        <v>599596.26</v>
      </c>
      <c r="G149" s="47">
        <f t="shared" si="10"/>
        <v>1.0025871793113943</v>
      </c>
    </row>
    <row r="150" spans="1:7" ht="56.25" x14ac:dyDescent="0.25">
      <c r="A150" s="30"/>
      <c r="B150" s="33"/>
      <c r="C150" s="6" t="s">
        <v>27</v>
      </c>
      <c r="D150" s="20" t="s">
        <v>28</v>
      </c>
      <c r="E150" s="63">
        <v>147981</v>
      </c>
      <c r="F150" s="64">
        <v>148415.96</v>
      </c>
      <c r="G150" s="14">
        <f t="shared" si="10"/>
        <v>1.0029392962610064</v>
      </c>
    </row>
    <row r="151" spans="1:7" ht="16.5" customHeight="1" x14ac:dyDescent="0.25">
      <c r="A151" s="30"/>
      <c r="B151" s="34"/>
      <c r="C151" s="6" t="s">
        <v>48</v>
      </c>
      <c r="D151" s="20" t="s">
        <v>49</v>
      </c>
      <c r="E151" s="63">
        <v>246940</v>
      </c>
      <c r="F151" s="64">
        <v>247940</v>
      </c>
      <c r="G151" s="14">
        <f t="shared" si="10"/>
        <v>1.0040495666963636</v>
      </c>
    </row>
    <row r="152" spans="1:7" ht="16.5" customHeight="1" x14ac:dyDescent="0.25">
      <c r="A152" s="30"/>
      <c r="B152" s="34"/>
      <c r="C152" s="6" t="s">
        <v>29</v>
      </c>
      <c r="D152" s="20" t="s">
        <v>30</v>
      </c>
      <c r="E152" s="63">
        <v>0</v>
      </c>
      <c r="F152" s="64">
        <v>638.52</v>
      </c>
      <c r="G152" s="14"/>
    </row>
    <row r="153" spans="1:7" ht="16.5" customHeight="1" x14ac:dyDescent="0.25">
      <c r="A153" s="30"/>
      <c r="B153" s="34"/>
      <c r="C153" s="6" t="s">
        <v>31</v>
      </c>
      <c r="D153" s="20" t="s">
        <v>32</v>
      </c>
      <c r="E153" s="63">
        <v>28370</v>
      </c>
      <c r="F153" s="64">
        <v>23443.91</v>
      </c>
      <c r="G153" s="14">
        <f t="shared" si="10"/>
        <v>0.82636270708494886</v>
      </c>
    </row>
    <row r="154" spans="1:7" ht="22.5" x14ac:dyDescent="0.25">
      <c r="A154" s="30"/>
      <c r="B154" s="34"/>
      <c r="C154" s="6" t="s">
        <v>56</v>
      </c>
      <c r="D154" s="20" t="s">
        <v>152</v>
      </c>
      <c r="E154" s="63">
        <v>408</v>
      </c>
      <c r="F154" s="64">
        <v>407.87</v>
      </c>
      <c r="G154" s="14">
        <f t="shared" si="10"/>
        <v>0.99968137254901956</v>
      </c>
    </row>
    <row r="155" spans="1:7" ht="45" x14ac:dyDescent="0.25">
      <c r="A155" s="30"/>
      <c r="B155" s="32"/>
      <c r="C155" s="6" t="s">
        <v>103</v>
      </c>
      <c r="D155" s="20" t="s">
        <v>104</v>
      </c>
      <c r="E155" s="63">
        <v>174350</v>
      </c>
      <c r="F155" s="64">
        <v>178750</v>
      </c>
      <c r="G155" s="14">
        <f t="shared" si="10"/>
        <v>1.025236593059937</v>
      </c>
    </row>
    <row r="156" spans="1:7" ht="126" x14ac:dyDescent="0.25">
      <c r="A156" s="30"/>
      <c r="B156" s="45" t="s">
        <v>171</v>
      </c>
      <c r="C156" s="6"/>
      <c r="D156" s="70" t="s">
        <v>170</v>
      </c>
      <c r="E156" s="62">
        <f>SUM(E157:E157)</f>
        <v>26915</v>
      </c>
      <c r="F156" s="62">
        <f>SUM(F157:F157)</f>
        <v>26915.47</v>
      </c>
      <c r="G156" s="12">
        <f t="shared" si="10"/>
        <v>1.0000174623815716</v>
      </c>
    </row>
    <row r="157" spans="1:7" ht="16.5" customHeight="1" x14ac:dyDescent="0.25">
      <c r="A157" s="30"/>
      <c r="B157" s="32"/>
      <c r="C157" s="6" t="s">
        <v>31</v>
      </c>
      <c r="D157" s="20" t="s">
        <v>32</v>
      </c>
      <c r="E157" s="63">
        <v>26915</v>
      </c>
      <c r="F157" s="64">
        <v>26915.47</v>
      </c>
      <c r="G157" s="14">
        <f t="shared" si="10"/>
        <v>1.0000174623815716</v>
      </c>
    </row>
    <row r="158" spans="1:7" ht="42" x14ac:dyDescent="0.25">
      <c r="A158" s="30"/>
      <c r="B158" s="45" t="s">
        <v>189</v>
      </c>
      <c r="C158" s="6"/>
      <c r="D158" s="71" t="s">
        <v>191</v>
      </c>
      <c r="E158" s="62">
        <f>SUM(E159:E160)</f>
        <v>43233.670000000006</v>
      </c>
      <c r="F158" s="62">
        <f>SUM(F159:F160)</f>
        <v>43233.670000000006</v>
      </c>
      <c r="G158" s="12">
        <f t="shared" ref="G158:G160" si="12">F158/E158</f>
        <v>1</v>
      </c>
    </row>
    <row r="159" spans="1:7" ht="33.75" x14ac:dyDescent="0.25">
      <c r="A159" s="30"/>
      <c r="B159" s="34"/>
      <c r="C159" s="6" t="s">
        <v>195</v>
      </c>
      <c r="D159" s="20" t="s">
        <v>196</v>
      </c>
      <c r="E159" s="63">
        <v>505.94</v>
      </c>
      <c r="F159" s="64">
        <v>505.94</v>
      </c>
      <c r="G159" s="14">
        <f t="shared" si="12"/>
        <v>1</v>
      </c>
    </row>
    <row r="160" spans="1:7" ht="45" x14ac:dyDescent="0.25">
      <c r="A160" s="30"/>
      <c r="B160" s="32"/>
      <c r="C160" s="6" t="s">
        <v>14</v>
      </c>
      <c r="D160" s="20" t="s">
        <v>15</v>
      </c>
      <c r="E160" s="63">
        <v>42727.73</v>
      </c>
      <c r="F160" s="64">
        <v>42727.73</v>
      </c>
      <c r="G160" s="14">
        <f t="shared" si="12"/>
        <v>1</v>
      </c>
    </row>
    <row r="161" spans="1:7" ht="16.5" customHeight="1" x14ac:dyDescent="0.25">
      <c r="A161" s="27"/>
      <c r="B161" s="45" t="s">
        <v>105</v>
      </c>
      <c r="C161" s="6"/>
      <c r="D161" s="70" t="s">
        <v>16</v>
      </c>
      <c r="E161" s="62">
        <f>SUM(E162:E170)</f>
        <v>1366501.6400000001</v>
      </c>
      <c r="F161" s="62">
        <f>SUM(F162:F170)</f>
        <v>1739545.55</v>
      </c>
      <c r="G161" s="47">
        <f t="shared" si="10"/>
        <v>1.2729919226441615</v>
      </c>
    </row>
    <row r="162" spans="1:7" ht="56.25" x14ac:dyDescent="0.25">
      <c r="A162" s="26"/>
      <c r="B162" s="33"/>
      <c r="C162" s="6" t="s">
        <v>27</v>
      </c>
      <c r="D162" s="20" t="s">
        <v>28</v>
      </c>
      <c r="E162" s="63">
        <v>15000</v>
      </c>
      <c r="F162" s="64">
        <v>14841.03</v>
      </c>
      <c r="G162" s="14">
        <f t="shared" ref="G162:G166" si="13">F162/E162</f>
        <v>0.989402</v>
      </c>
    </row>
    <row r="163" spans="1:7" ht="16.5" customHeight="1" x14ac:dyDescent="0.25">
      <c r="A163" s="30"/>
      <c r="B163" s="34"/>
      <c r="C163" s="6" t="s">
        <v>29</v>
      </c>
      <c r="D163" s="20" t="s">
        <v>30</v>
      </c>
      <c r="E163" s="63">
        <v>5816.66</v>
      </c>
      <c r="F163" s="64">
        <v>6801.63</v>
      </c>
      <c r="G163" s="14">
        <f t="shared" si="13"/>
        <v>1.1693360107002988</v>
      </c>
    </row>
    <row r="164" spans="1:7" ht="16.5" customHeight="1" x14ac:dyDescent="0.25">
      <c r="A164" s="30"/>
      <c r="B164" s="34"/>
      <c r="C164" s="6" t="s">
        <v>31</v>
      </c>
      <c r="D164" s="20" t="s">
        <v>32</v>
      </c>
      <c r="E164" s="63">
        <v>422</v>
      </c>
      <c r="F164" s="64">
        <v>2559.4299999999998</v>
      </c>
      <c r="G164" s="14">
        <f t="shared" si="13"/>
        <v>6.0649999999999995</v>
      </c>
    </row>
    <row r="165" spans="1:7" ht="16.5" customHeight="1" x14ac:dyDescent="0.25">
      <c r="A165" s="30"/>
      <c r="B165" s="34"/>
      <c r="C165" s="6" t="s">
        <v>226</v>
      </c>
      <c r="D165" s="20" t="s">
        <v>227</v>
      </c>
      <c r="E165" s="63">
        <v>0</v>
      </c>
      <c r="F165" s="64">
        <v>4682.3599999999997</v>
      </c>
      <c r="G165" s="14"/>
    </row>
    <row r="166" spans="1:7" ht="66.75" customHeight="1" x14ac:dyDescent="0.25">
      <c r="A166" s="30"/>
      <c r="B166" s="34"/>
      <c r="C166" s="6" t="s">
        <v>219</v>
      </c>
      <c r="D166" s="20" t="s">
        <v>220</v>
      </c>
      <c r="E166" s="63">
        <v>442016.39</v>
      </c>
      <c r="F166" s="64">
        <v>843711.51</v>
      </c>
      <c r="G166" s="14">
        <f t="shared" si="13"/>
        <v>1.9087787898543762</v>
      </c>
    </row>
    <row r="167" spans="1:7" ht="66.75" customHeight="1" x14ac:dyDescent="0.25">
      <c r="A167" s="30"/>
      <c r="B167" s="34"/>
      <c r="C167" s="6" t="s">
        <v>106</v>
      </c>
      <c r="D167" s="20" t="s">
        <v>33</v>
      </c>
      <c r="E167" s="63">
        <v>424192.74</v>
      </c>
      <c r="F167" s="64">
        <v>387914.03</v>
      </c>
      <c r="G167" s="14">
        <f t="shared" si="10"/>
        <v>0.91447588188331563</v>
      </c>
    </row>
    <row r="168" spans="1:7" ht="66.75" customHeight="1" x14ac:dyDescent="0.25">
      <c r="A168" s="30"/>
      <c r="B168" s="34"/>
      <c r="C168" s="6" t="s">
        <v>107</v>
      </c>
      <c r="D168" s="20" t="s">
        <v>33</v>
      </c>
      <c r="E168" s="63">
        <v>19224</v>
      </c>
      <c r="F168" s="64">
        <v>19205.71</v>
      </c>
      <c r="G168" s="14">
        <f t="shared" si="10"/>
        <v>0.99904858510195582</v>
      </c>
    </row>
    <row r="169" spans="1:7" ht="45" x14ac:dyDescent="0.25">
      <c r="A169" s="30"/>
      <c r="B169" s="34"/>
      <c r="C169" s="6" t="s">
        <v>108</v>
      </c>
      <c r="D169" s="20" t="s">
        <v>109</v>
      </c>
      <c r="E169" s="63">
        <v>319530</v>
      </c>
      <c r="F169" s="64">
        <v>319530</v>
      </c>
      <c r="G169" s="14">
        <f t="shared" si="10"/>
        <v>1</v>
      </c>
    </row>
    <row r="170" spans="1:7" ht="45" x14ac:dyDescent="0.25">
      <c r="A170" s="30"/>
      <c r="B170" s="34"/>
      <c r="C170" s="6" t="s">
        <v>23</v>
      </c>
      <c r="D170" s="20" t="s">
        <v>206</v>
      </c>
      <c r="E170" s="63">
        <v>140299.85</v>
      </c>
      <c r="F170" s="64">
        <v>140299.85</v>
      </c>
      <c r="G170" s="14">
        <f t="shared" si="10"/>
        <v>1</v>
      </c>
    </row>
    <row r="171" spans="1:7" ht="16.5" customHeight="1" x14ac:dyDescent="0.25">
      <c r="A171" s="19">
        <v>852</v>
      </c>
      <c r="B171" s="8"/>
      <c r="C171" s="6"/>
      <c r="D171" s="67" t="s">
        <v>110</v>
      </c>
      <c r="E171" s="60">
        <f>SUM(E172+E182+E179+E186+E188)</f>
        <v>20417793.139999997</v>
      </c>
      <c r="F171" s="60">
        <f>SUM(F172+F182+F179+F186+F188)</f>
        <v>20334878.620000001</v>
      </c>
      <c r="G171" s="10">
        <f t="shared" si="10"/>
        <v>0.99593910470972691</v>
      </c>
    </row>
    <row r="172" spans="1:7" ht="16.5" customHeight="1" x14ac:dyDescent="0.25">
      <c r="A172" s="26"/>
      <c r="B172" s="45" t="s">
        <v>111</v>
      </c>
      <c r="C172" s="50"/>
      <c r="D172" s="70" t="s">
        <v>112</v>
      </c>
      <c r="E172" s="62">
        <f>SUM(E173:E178)</f>
        <v>19163344.739999998</v>
      </c>
      <c r="F172" s="62">
        <f>SUM(F173:F178)</f>
        <v>19157914.300000001</v>
      </c>
      <c r="G172" s="47">
        <f t="shared" si="10"/>
        <v>0.99971662358144286</v>
      </c>
    </row>
    <row r="173" spans="1:7" ht="56.25" x14ac:dyDescent="0.25">
      <c r="A173" s="30"/>
      <c r="B173" s="33"/>
      <c r="C173" s="6" t="s">
        <v>27</v>
      </c>
      <c r="D173" s="20" t="s">
        <v>28</v>
      </c>
      <c r="E173" s="63">
        <v>9900</v>
      </c>
      <c r="F173" s="64">
        <v>11582.32</v>
      </c>
      <c r="G173" s="14">
        <f t="shared" si="10"/>
        <v>1.1699313131313132</v>
      </c>
    </row>
    <row r="174" spans="1:7" ht="16.5" customHeight="1" x14ac:dyDescent="0.25">
      <c r="A174" s="30"/>
      <c r="B174" s="34"/>
      <c r="C174" s="6" t="s">
        <v>48</v>
      </c>
      <c r="D174" s="20" t="s">
        <v>113</v>
      </c>
      <c r="E174" s="63">
        <v>10398856</v>
      </c>
      <c r="F174" s="64">
        <v>10392069.4</v>
      </c>
      <c r="G174" s="14">
        <f t="shared" si="10"/>
        <v>0.99934737051844935</v>
      </c>
    </row>
    <row r="175" spans="1:7" ht="16.5" customHeight="1" x14ac:dyDescent="0.25">
      <c r="A175" s="30"/>
      <c r="B175" s="34"/>
      <c r="C175" s="6" t="s">
        <v>29</v>
      </c>
      <c r="D175" s="20" t="s">
        <v>30</v>
      </c>
      <c r="E175" s="63">
        <v>10000</v>
      </c>
      <c r="F175" s="64">
        <v>16225.86</v>
      </c>
      <c r="G175" s="14">
        <f t="shared" si="10"/>
        <v>1.6225860000000001</v>
      </c>
    </row>
    <row r="176" spans="1:7" ht="16.5" customHeight="1" x14ac:dyDescent="0.25">
      <c r="A176" s="30"/>
      <c r="B176" s="34"/>
      <c r="C176" s="6" t="s">
        <v>41</v>
      </c>
      <c r="D176" s="20" t="s">
        <v>42</v>
      </c>
      <c r="E176" s="63">
        <v>20700</v>
      </c>
      <c r="F176" s="64">
        <v>20880.53</v>
      </c>
      <c r="G176" s="14">
        <f t="shared" si="10"/>
        <v>1.0087212560386474</v>
      </c>
    </row>
    <row r="177" spans="1:7" ht="22.5" x14ac:dyDescent="0.25">
      <c r="A177" s="30"/>
      <c r="B177" s="34"/>
      <c r="C177" s="6" t="s">
        <v>91</v>
      </c>
      <c r="D177" s="20" t="s">
        <v>92</v>
      </c>
      <c r="E177" s="63">
        <v>8721672</v>
      </c>
      <c r="F177" s="64">
        <v>8714459.2400000002</v>
      </c>
      <c r="G177" s="14">
        <f t="shared" si="10"/>
        <v>0.99917300719403346</v>
      </c>
    </row>
    <row r="178" spans="1:7" ht="45" x14ac:dyDescent="0.25">
      <c r="A178" s="30"/>
      <c r="B178" s="32"/>
      <c r="C178" s="6" t="s">
        <v>23</v>
      </c>
      <c r="D178" s="72" t="s">
        <v>24</v>
      </c>
      <c r="E178" s="63">
        <v>2216.7399999999998</v>
      </c>
      <c r="F178" s="64">
        <v>2696.95</v>
      </c>
      <c r="G178" s="14">
        <f t="shared" si="10"/>
        <v>1.2166289235544088</v>
      </c>
    </row>
    <row r="179" spans="1:7" ht="16.5" customHeight="1" x14ac:dyDescent="0.25">
      <c r="A179" s="30"/>
      <c r="B179" s="45" t="s">
        <v>114</v>
      </c>
      <c r="C179" s="50"/>
      <c r="D179" s="70" t="s">
        <v>115</v>
      </c>
      <c r="E179" s="62">
        <f>SUM(E180:E181)</f>
        <v>1240406.3999999999</v>
      </c>
      <c r="F179" s="62">
        <f>SUM(F180:F181)</f>
        <v>1161206.3999999999</v>
      </c>
      <c r="G179" s="47">
        <f t="shared" si="10"/>
        <v>0.93614995859421557</v>
      </c>
    </row>
    <row r="180" spans="1:7" ht="56.25" x14ac:dyDescent="0.25">
      <c r="A180" s="27"/>
      <c r="B180" s="17"/>
      <c r="C180" s="6" t="s">
        <v>14</v>
      </c>
      <c r="D180" s="20" t="s">
        <v>59</v>
      </c>
      <c r="E180" s="63">
        <v>1161206.3999999999</v>
      </c>
      <c r="F180" s="64">
        <v>1161206.3999999999</v>
      </c>
      <c r="G180" s="14">
        <f t="shared" si="10"/>
        <v>1</v>
      </c>
    </row>
    <row r="181" spans="1:7" ht="60" customHeight="1" x14ac:dyDescent="0.25">
      <c r="A181" s="26"/>
      <c r="B181" s="17"/>
      <c r="C181" s="6" t="s">
        <v>137</v>
      </c>
      <c r="D181" s="20" t="s">
        <v>221</v>
      </c>
      <c r="E181" s="63">
        <v>79200</v>
      </c>
      <c r="F181" s="64">
        <v>0</v>
      </c>
      <c r="G181" s="14">
        <f t="shared" si="10"/>
        <v>0</v>
      </c>
    </row>
    <row r="182" spans="1:7" ht="16.5" customHeight="1" x14ac:dyDescent="0.25">
      <c r="A182" s="30"/>
      <c r="B182" s="45" t="s">
        <v>116</v>
      </c>
      <c r="C182" s="50"/>
      <c r="D182" s="70" t="s">
        <v>117</v>
      </c>
      <c r="E182" s="62">
        <f>SUM(E183:E185)</f>
        <v>8242</v>
      </c>
      <c r="F182" s="62">
        <f>SUM(F183:F185)</f>
        <v>9957.869999999999</v>
      </c>
      <c r="G182" s="47">
        <f t="shared" si="10"/>
        <v>1.2081861198738169</v>
      </c>
    </row>
    <row r="183" spans="1:7" ht="16.5" customHeight="1" x14ac:dyDescent="0.25">
      <c r="A183" s="30"/>
      <c r="B183" s="33"/>
      <c r="C183" s="6" t="s">
        <v>29</v>
      </c>
      <c r="D183" s="20" t="s">
        <v>30</v>
      </c>
      <c r="E183" s="63">
        <v>1300</v>
      </c>
      <c r="F183" s="64">
        <v>2666.74</v>
      </c>
      <c r="G183" s="14">
        <f t="shared" si="10"/>
        <v>2.0513384615384616</v>
      </c>
    </row>
    <row r="184" spans="1:7" ht="22.5" x14ac:dyDescent="0.25">
      <c r="A184" s="30"/>
      <c r="B184" s="34"/>
      <c r="C184" s="6" t="s">
        <v>56</v>
      </c>
      <c r="D184" s="20" t="s">
        <v>152</v>
      </c>
      <c r="E184" s="63">
        <v>6692</v>
      </c>
      <c r="F184" s="64">
        <v>6692.13</v>
      </c>
      <c r="G184" s="14">
        <f t="shared" ref="G184" si="14">F184/E184</f>
        <v>1.000019426180514</v>
      </c>
    </row>
    <row r="185" spans="1:7" ht="16.5" customHeight="1" x14ac:dyDescent="0.25">
      <c r="A185" s="30"/>
      <c r="B185" s="51"/>
      <c r="C185" s="6" t="s">
        <v>41</v>
      </c>
      <c r="D185" s="20" t="s">
        <v>42</v>
      </c>
      <c r="E185" s="63">
        <v>250</v>
      </c>
      <c r="F185" s="64">
        <v>599</v>
      </c>
      <c r="G185" s="14">
        <f t="shared" si="10"/>
        <v>2.3959999999999999</v>
      </c>
    </row>
    <row r="186" spans="1:7" ht="31.5" x14ac:dyDescent="0.25">
      <c r="A186" s="30"/>
      <c r="B186" s="45" t="s">
        <v>182</v>
      </c>
      <c r="C186" s="50"/>
      <c r="D186" s="70" t="s">
        <v>183</v>
      </c>
      <c r="E186" s="62">
        <f>SUM(E187)</f>
        <v>0</v>
      </c>
      <c r="F186" s="62">
        <f>SUM(F187)</f>
        <v>0.05</v>
      </c>
      <c r="G186" s="14"/>
    </row>
    <row r="187" spans="1:7" ht="16.5" customHeight="1" x14ac:dyDescent="0.25">
      <c r="A187" s="30"/>
      <c r="B187" s="17"/>
      <c r="C187" s="6" t="s">
        <v>31</v>
      </c>
      <c r="D187" s="20" t="s">
        <v>32</v>
      </c>
      <c r="E187" s="63">
        <v>0</v>
      </c>
      <c r="F187" s="64">
        <v>0.05</v>
      </c>
      <c r="G187" s="14"/>
    </row>
    <row r="188" spans="1:7" ht="16.5" customHeight="1" x14ac:dyDescent="0.25">
      <c r="A188" s="30"/>
      <c r="B188" s="45" t="s">
        <v>222</v>
      </c>
      <c r="C188" s="50"/>
      <c r="D188" s="70" t="s">
        <v>223</v>
      </c>
      <c r="E188" s="62">
        <f>SUM(E189)</f>
        <v>5800</v>
      </c>
      <c r="F188" s="62">
        <f>SUM(F189)</f>
        <v>5800</v>
      </c>
      <c r="G188" s="47">
        <f t="shared" ref="G188:G189" si="15">F188/E188</f>
        <v>1</v>
      </c>
    </row>
    <row r="189" spans="1:7" ht="56.25" x14ac:dyDescent="0.25">
      <c r="A189" s="30"/>
      <c r="B189" s="33"/>
      <c r="C189" s="6" t="s">
        <v>14</v>
      </c>
      <c r="D189" s="20" t="s">
        <v>59</v>
      </c>
      <c r="E189" s="63">
        <v>5800</v>
      </c>
      <c r="F189" s="64">
        <v>5800</v>
      </c>
      <c r="G189" s="14">
        <f t="shared" si="15"/>
        <v>1</v>
      </c>
    </row>
    <row r="190" spans="1:7" ht="22.5" x14ac:dyDescent="0.25">
      <c r="A190" s="19">
        <v>853</v>
      </c>
      <c r="B190" s="8"/>
      <c r="C190" s="6"/>
      <c r="D190" s="67" t="s">
        <v>118</v>
      </c>
      <c r="E190" s="60">
        <f>E193+E197+E199+E191+E206</f>
        <v>852922.84000000008</v>
      </c>
      <c r="F190" s="60">
        <f>F193+F197+F199+F191+F206</f>
        <v>876304.4</v>
      </c>
      <c r="G190" s="10">
        <f t="shared" si="10"/>
        <v>1.027413452780793</v>
      </c>
    </row>
    <row r="191" spans="1:7" ht="21" x14ac:dyDescent="0.25">
      <c r="A191" s="28"/>
      <c r="B191" s="45" t="s">
        <v>172</v>
      </c>
      <c r="C191" s="50"/>
      <c r="D191" s="70" t="s">
        <v>173</v>
      </c>
      <c r="E191" s="62">
        <f>SUM(E192:E192)</f>
        <v>0</v>
      </c>
      <c r="F191" s="62">
        <f>SUM(F192:F192)</f>
        <v>270.89999999999998</v>
      </c>
      <c r="G191" s="12"/>
    </row>
    <row r="192" spans="1:7" ht="16.5" customHeight="1" x14ac:dyDescent="0.25">
      <c r="A192" s="36"/>
      <c r="B192" s="32"/>
      <c r="C192" s="6" t="s">
        <v>31</v>
      </c>
      <c r="D192" s="20" t="s">
        <v>32</v>
      </c>
      <c r="E192" s="63">
        <v>0</v>
      </c>
      <c r="F192" s="64">
        <v>270.89999999999998</v>
      </c>
      <c r="G192" s="14"/>
    </row>
    <row r="193" spans="1:7" ht="21" x14ac:dyDescent="0.25">
      <c r="A193" s="30"/>
      <c r="B193" s="45">
        <v>85321</v>
      </c>
      <c r="C193" s="50"/>
      <c r="D193" s="70" t="s">
        <v>119</v>
      </c>
      <c r="E193" s="62">
        <f>SUM(E194:E196)</f>
        <v>346327.77</v>
      </c>
      <c r="F193" s="62">
        <f>SUM(F194:F196)</f>
        <v>346882.29</v>
      </c>
      <c r="G193" s="47">
        <f t="shared" si="10"/>
        <v>1.0016011421781164</v>
      </c>
    </row>
    <row r="194" spans="1:7" ht="16.5" customHeight="1" x14ac:dyDescent="0.25">
      <c r="A194" s="30"/>
      <c r="B194" s="33"/>
      <c r="C194" s="6" t="s">
        <v>29</v>
      </c>
      <c r="D194" s="20" t="s">
        <v>30</v>
      </c>
      <c r="E194" s="63">
        <v>0</v>
      </c>
      <c r="F194" s="64">
        <v>476.72</v>
      </c>
      <c r="G194" s="14"/>
    </row>
    <row r="195" spans="1:7" ht="45" x14ac:dyDescent="0.25">
      <c r="A195" s="30"/>
      <c r="B195" s="34"/>
      <c r="C195" s="6" t="s">
        <v>14</v>
      </c>
      <c r="D195" s="20" t="s">
        <v>15</v>
      </c>
      <c r="E195" s="63">
        <v>346172.77</v>
      </c>
      <c r="F195" s="64">
        <v>346172.77</v>
      </c>
      <c r="G195" s="14">
        <f>F195/E195</f>
        <v>1</v>
      </c>
    </row>
    <row r="196" spans="1:7" ht="45" x14ac:dyDescent="0.25">
      <c r="A196" s="30"/>
      <c r="B196" s="32"/>
      <c r="C196" s="6" t="s">
        <v>43</v>
      </c>
      <c r="D196" s="20" t="s">
        <v>44</v>
      </c>
      <c r="E196" s="63">
        <v>155</v>
      </c>
      <c r="F196" s="64">
        <v>232.8</v>
      </c>
      <c r="G196" s="14">
        <f>F196/E196</f>
        <v>1.5019354838709678</v>
      </c>
    </row>
    <row r="197" spans="1:7" ht="21" x14ac:dyDescent="0.25">
      <c r="A197" s="30"/>
      <c r="B197" s="45">
        <v>85324</v>
      </c>
      <c r="C197" s="50"/>
      <c r="D197" s="70" t="s">
        <v>120</v>
      </c>
      <c r="E197" s="62">
        <f>SUM(E198)</f>
        <v>40226</v>
      </c>
      <c r="F197" s="66">
        <f>SUM(F198)</f>
        <v>51269</v>
      </c>
      <c r="G197" s="47">
        <f t="shared" si="10"/>
        <v>1.2745239397404664</v>
      </c>
    </row>
    <row r="198" spans="1:7" ht="16.5" customHeight="1" x14ac:dyDescent="0.25">
      <c r="A198" s="30"/>
      <c r="B198" s="17"/>
      <c r="C198" s="6" t="s">
        <v>41</v>
      </c>
      <c r="D198" s="20" t="s">
        <v>42</v>
      </c>
      <c r="E198" s="63">
        <v>40226</v>
      </c>
      <c r="F198" s="64">
        <v>51269</v>
      </c>
      <c r="G198" s="14">
        <f t="shared" si="10"/>
        <v>1.2745239397404664</v>
      </c>
    </row>
    <row r="199" spans="1:7" ht="16.5" customHeight="1" x14ac:dyDescent="0.25">
      <c r="A199" s="30"/>
      <c r="B199" s="45">
        <v>85333</v>
      </c>
      <c r="C199" s="50"/>
      <c r="D199" s="70" t="s">
        <v>121</v>
      </c>
      <c r="E199" s="62">
        <f>SUM(E200:E205)</f>
        <v>375297.07</v>
      </c>
      <c r="F199" s="62">
        <f>SUM(F200:F205)</f>
        <v>391468.21</v>
      </c>
      <c r="G199" s="47">
        <f t="shared" si="10"/>
        <v>1.0430889055435473</v>
      </c>
    </row>
    <row r="200" spans="1:7" ht="33.75" x14ac:dyDescent="0.25">
      <c r="A200" s="30"/>
      <c r="B200" s="48"/>
      <c r="C200" s="6" t="s">
        <v>72</v>
      </c>
      <c r="D200" s="20" t="s">
        <v>73</v>
      </c>
      <c r="E200" s="63">
        <v>0</v>
      </c>
      <c r="F200" s="64">
        <v>90</v>
      </c>
      <c r="G200" s="14"/>
    </row>
    <row r="201" spans="1:7" ht="16.5" customHeight="1" x14ac:dyDescent="0.25">
      <c r="A201" s="30"/>
      <c r="B201" s="49"/>
      <c r="C201" s="6" t="s">
        <v>54</v>
      </c>
      <c r="D201" s="20" t="s">
        <v>55</v>
      </c>
      <c r="E201" s="63">
        <v>84800</v>
      </c>
      <c r="F201" s="64">
        <v>99000</v>
      </c>
      <c r="G201" s="14">
        <f t="shared" si="10"/>
        <v>1.1674528301886793</v>
      </c>
    </row>
    <row r="202" spans="1:7" ht="16.5" customHeight="1" x14ac:dyDescent="0.25">
      <c r="A202" s="30"/>
      <c r="B202" s="34"/>
      <c r="C202" s="6" t="s">
        <v>29</v>
      </c>
      <c r="D202" s="20" t="s">
        <v>30</v>
      </c>
      <c r="E202" s="63">
        <v>1200</v>
      </c>
      <c r="F202" s="64">
        <v>1988.14</v>
      </c>
      <c r="G202" s="14">
        <f t="shared" si="10"/>
        <v>1.6567833333333335</v>
      </c>
    </row>
    <row r="203" spans="1:7" ht="16.5" customHeight="1" x14ac:dyDescent="0.25">
      <c r="A203" s="36"/>
      <c r="B203" s="32"/>
      <c r="C203" s="6" t="s">
        <v>31</v>
      </c>
      <c r="D203" s="20" t="s">
        <v>32</v>
      </c>
      <c r="E203" s="63">
        <v>0</v>
      </c>
      <c r="F203" s="64">
        <v>1093</v>
      </c>
      <c r="G203" s="14"/>
    </row>
    <row r="204" spans="1:7" ht="22.5" x14ac:dyDescent="0.25">
      <c r="A204" s="30"/>
      <c r="B204" s="34"/>
      <c r="C204" s="6" t="s">
        <v>56</v>
      </c>
      <c r="D204" s="20" t="s">
        <v>152</v>
      </c>
      <c r="E204" s="63">
        <v>1316.38</v>
      </c>
      <c r="F204" s="64">
        <v>1316.38</v>
      </c>
      <c r="G204" s="14">
        <f t="shared" ref="G204" si="16">F204/E204</f>
        <v>1</v>
      </c>
    </row>
    <row r="205" spans="1:7" ht="56.25" x14ac:dyDescent="0.25">
      <c r="A205" s="30"/>
      <c r="B205" s="32"/>
      <c r="C205" s="6" t="s">
        <v>122</v>
      </c>
      <c r="D205" s="20" t="s">
        <v>123</v>
      </c>
      <c r="E205" s="63">
        <v>287980.69</v>
      </c>
      <c r="F205" s="64">
        <v>287980.69</v>
      </c>
      <c r="G205" s="14">
        <f t="shared" ref="G205:G210" si="17">F205/E205</f>
        <v>1</v>
      </c>
    </row>
    <row r="206" spans="1:7" ht="16.5" customHeight="1" x14ac:dyDescent="0.25">
      <c r="A206" s="27"/>
      <c r="B206" s="45" t="s">
        <v>177</v>
      </c>
      <c r="C206" s="50"/>
      <c r="D206" s="70" t="s">
        <v>16</v>
      </c>
      <c r="E206" s="62">
        <f>SUM(E207:E210)</f>
        <v>91072</v>
      </c>
      <c r="F206" s="62">
        <f>SUM(F207:F210)</f>
        <v>86414</v>
      </c>
      <c r="G206" s="47">
        <f t="shared" si="17"/>
        <v>0.94885365425158119</v>
      </c>
    </row>
    <row r="207" spans="1:7" ht="78.75" x14ac:dyDescent="0.25">
      <c r="A207" s="26"/>
      <c r="B207" s="48"/>
      <c r="C207" s="6" t="s">
        <v>106</v>
      </c>
      <c r="D207" s="20" t="s">
        <v>33</v>
      </c>
      <c r="E207" s="63">
        <v>40203.879999999997</v>
      </c>
      <c r="F207" s="64">
        <v>40203.879999999997</v>
      </c>
      <c r="G207" s="14">
        <f t="shared" ref="G207:G209" si="18">F207/E207</f>
        <v>1</v>
      </c>
    </row>
    <row r="208" spans="1:7" ht="78.75" x14ac:dyDescent="0.25">
      <c r="A208" s="30"/>
      <c r="B208" s="49"/>
      <c r="C208" s="6" t="s">
        <v>107</v>
      </c>
      <c r="D208" s="20" t="s">
        <v>33</v>
      </c>
      <c r="E208" s="63">
        <v>22980.12</v>
      </c>
      <c r="F208" s="64">
        <v>22980.12</v>
      </c>
      <c r="G208" s="14">
        <f t="shared" si="18"/>
        <v>1</v>
      </c>
    </row>
    <row r="209" spans="1:7" ht="33.75" x14ac:dyDescent="0.25">
      <c r="A209" s="30"/>
      <c r="B209" s="49"/>
      <c r="C209" s="6" t="s">
        <v>195</v>
      </c>
      <c r="D209" s="20" t="s">
        <v>196</v>
      </c>
      <c r="E209" s="63">
        <v>9408</v>
      </c>
      <c r="F209" s="64">
        <v>4750</v>
      </c>
      <c r="G209" s="14">
        <f t="shared" si="18"/>
        <v>0.50488945578231292</v>
      </c>
    </row>
    <row r="210" spans="1:7" ht="45" x14ac:dyDescent="0.25">
      <c r="A210" s="30"/>
      <c r="B210" s="49"/>
      <c r="C210" s="6" t="s">
        <v>14</v>
      </c>
      <c r="D210" s="20" t="s">
        <v>15</v>
      </c>
      <c r="E210" s="63">
        <v>18480</v>
      </c>
      <c r="F210" s="64">
        <v>18480</v>
      </c>
      <c r="G210" s="14">
        <f t="shared" si="17"/>
        <v>1</v>
      </c>
    </row>
    <row r="211" spans="1:7" ht="16.5" customHeight="1" x14ac:dyDescent="0.25">
      <c r="A211" s="19">
        <v>854</v>
      </c>
      <c r="B211" s="8"/>
      <c r="C211" s="6"/>
      <c r="D211" s="67" t="s">
        <v>124</v>
      </c>
      <c r="E211" s="60">
        <f>SUM(E212+E219+E222+E226+E228)</f>
        <v>1032189</v>
      </c>
      <c r="F211" s="60">
        <f>SUM(F212+F219+F222+F226+F228)</f>
        <v>1035867.21</v>
      </c>
      <c r="G211" s="10">
        <f>F211/E211</f>
        <v>1.0035635043582134</v>
      </c>
    </row>
    <row r="212" spans="1:7" ht="16.5" customHeight="1" x14ac:dyDescent="0.25">
      <c r="A212" s="26"/>
      <c r="B212" s="45">
        <v>85403</v>
      </c>
      <c r="C212" s="50"/>
      <c r="D212" s="70" t="s">
        <v>125</v>
      </c>
      <c r="E212" s="62">
        <f>SUM(E213:E218)</f>
        <v>138218</v>
      </c>
      <c r="F212" s="62">
        <f>SUM(F213:F218)</f>
        <v>134180.13</v>
      </c>
      <c r="G212" s="47">
        <f>F212/E212</f>
        <v>0.97078622176561669</v>
      </c>
    </row>
    <row r="213" spans="1:7" ht="56.25" x14ac:dyDescent="0.25">
      <c r="A213" s="30"/>
      <c r="B213" s="49"/>
      <c r="C213" s="6" t="s">
        <v>27</v>
      </c>
      <c r="D213" s="20" t="s">
        <v>207</v>
      </c>
      <c r="E213" s="63">
        <v>8000</v>
      </c>
      <c r="F213" s="63">
        <v>5705.69</v>
      </c>
      <c r="G213" s="14">
        <f t="shared" ref="G213:G253" si="19">F213/E213</f>
        <v>0.71321124999999996</v>
      </c>
    </row>
    <row r="214" spans="1:7" ht="16.5" customHeight="1" x14ac:dyDescent="0.25">
      <c r="A214" s="30"/>
      <c r="B214" s="49"/>
      <c r="C214" s="6" t="s">
        <v>48</v>
      </c>
      <c r="D214" s="20" t="s">
        <v>49</v>
      </c>
      <c r="E214" s="63">
        <v>107000</v>
      </c>
      <c r="F214" s="64">
        <v>105513.5</v>
      </c>
      <c r="G214" s="14">
        <f t="shared" si="19"/>
        <v>0.98610747663551401</v>
      </c>
    </row>
    <row r="215" spans="1:7" ht="16.5" customHeight="1" x14ac:dyDescent="0.25">
      <c r="A215" s="30"/>
      <c r="B215" s="49"/>
      <c r="C215" s="6" t="s">
        <v>29</v>
      </c>
      <c r="D215" s="20" t="s">
        <v>30</v>
      </c>
      <c r="E215" s="63">
        <v>8700</v>
      </c>
      <c r="F215" s="64">
        <v>8022.71</v>
      </c>
      <c r="G215" s="14">
        <f t="shared" si="19"/>
        <v>0.92215057471264372</v>
      </c>
    </row>
    <row r="216" spans="1:7" ht="22.5" x14ac:dyDescent="0.25">
      <c r="A216" s="30"/>
      <c r="B216" s="49"/>
      <c r="C216" s="6" t="s">
        <v>56</v>
      </c>
      <c r="D216" s="20" t="s">
        <v>152</v>
      </c>
      <c r="E216" s="63">
        <v>8518</v>
      </c>
      <c r="F216" s="64">
        <v>8517.23</v>
      </c>
      <c r="G216" s="14">
        <f t="shared" si="19"/>
        <v>0.99990960319323785</v>
      </c>
    </row>
    <row r="217" spans="1:7" ht="22.5" x14ac:dyDescent="0.25">
      <c r="A217" s="30"/>
      <c r="B217" s="49"/>
      <c r="C217" s="6" t="s">
        <v>127</v>
      </c>
      <c r="D217" s="20" t="s">
        <v>128</v>
      </c>
      <c r="E217" s="63">
        <v>3000</v>
      </c>
      <c r="F217" s="64">
        <v>3000</v>
      </c>
      <c r="G217" s="14">
        <f t="shared" si="19"/>
        <v>1</v>
      </c>
    </row>
    <row r="218" spans="1:7" ht="16.5" customHeight="1" x14ac:dyDescent="0.25">
      <c r="A218" s="30"/>
      <c r="B218" s="49"/>
      <c r="C218" s="6" t="s">
        <v>41</v>
      </c>
      <c r="D218" s="20" t="s">
        <v>42</v>
      </c>
      <c r="E218" s="63">
        <v>3000</v>
      </c>
      <c r="F218" s="64">
        <v>3421</v>
      </c>
      <c r="G218" s="14">
        <f t="shared" si="19"/>
        <v>1.1403333333333334</v>
      </c>
    </row>
    <row r="219" spans="1:7" ht="16.5" customHeight="1" x14ac:dyDescent="0.25">
      <c r="A219" s="30"/>
      <c r="B219" s="45">
        <v>85406</v>
      </c>
      <c r="C219" s="50"/>
      <c r="D219" s="70" t="s">
        <v>126</v>
      </c>
      <c r="E219" s="62">
        <f>SUM(E220:E221)</f>
        <v>10632</v>
      </c>
      <c r="F219" s="62">
        <f>SUM(F220:F221)</f>
        <v>10634.76</v>
      </c>
      <c r="G219" s="47">
        <f t="shared" si="19"/>
        <v>1.0002595936794583</v>
      </c>
    </row>
    <row r="220" spans="1:7" ht="16.5" customHeight="1" x14ac:dyDescent="0.25">
      <c r="A220" s="30"/>
      <c r="B220" s="34"/>
      <c r="C220" s="6" t="s">
        <v>29</v>
      </c>
      <c r="D220" s="20" t="s">
        <v>30</v>
      </c>
      <c r="E220" s="63">
        <v>1900</v>
      </c>
      <c r="F220" s="64">
        <v>1755.76</v>
      </c>
      <c r="G220" s="14">
        <f t="shared" si="19"/>
        <v>0.92408421052631573</v>
      </c>
    </row>
    <row r="221" spans="1:7" ht="16.5" customHeight="1" x14ac:dyDescent="0.25">
      <c r="A221" s="30"/>
      <c r="B221" s="32"/>
      <c r="C221" s="6" t="s">
        <v>41</v>
      </c>
      <c r="D221" s="20" t="s">
        <v>42</v>
      </c>
      <c r="E221" s="63">
        <v>8732</v>
      </c>
      <c r="F221" s="64">
        <v>8879</v>
      </c>
      <c r="G221" s="14">
        <f t="shared" si="19"/>
        <v>1.0168346312414109</v>
      </c>
    </row>
    <row r="222" spans="1:7" ht="16.5" customHeight="1" x14ac:dyDescent="0.25">
      <c r="A222" s="30"/>
      <c r="B222" s="45">
        <v>85410</v>
      </c>
      <c r="C222" s="50"/>
      <c r="D222" s="70" t="s">
        <v>129</v>
      </c>
      <c r="E222" s="62">
        <f>SUM(E223:E225)</f>
        <v>779819</v>
      </c>
      <c r="F222" s="62">
        <f>SUM(F223:F225)</f>
        <v>788920.72</v>
      </c>
      <c r="G222" s="47">
        <f t="shared" si="19"/>
        <v>1.0116715802000207</v>
      </c>
    </row>
    <row r="223" spans="1:7" ht="16.5" customHeight="1" x14ac:dyDescent="0.25">
      <c r="A223" s="30"/>
      <c r="B223" s="33"/>
      <c r="C223" s="6" t="s">
        <v>54</v>
      </c>
      <c r="D223" s="20" t="s">
        <v>55</v>
      </c>
      <c r="E223" s="63">
        <v>140400</v>
      </c>
      <c r="F223" s="64">
        <v>144120</v>
      </c>
      <c r="G223" s="14">
        <f t="shared" si="19"/>
        <v>1.0264957264957264</v>
      </c>
    </row>
    <row r="224" spans="1:7" ht="56.25" x14ac:dyDescent="0.25">
      <c r="A224" s="30"/>
      <c r="B224" s="34"/>
      <c r="C224" s="6" t="s">
        <v>27</v>
      </c>
      <c r="D224" s="20" t="s">
        <v>28</v>
      </c>
      <c r="E224" s="63">
        <v>58479</v>
      </c>
      <c r="F224" s="64">
        <v>58479.5</v>
      </c>
      <c r="G224" s="14">
        <f t="shared" si="19"/>
        <v>1.0000085500778058</v>
      </c>
    </row>
    <row r="225" spans="1:7" ht="16.5" customHeight="1" x14ac:dyDescent="0.25">
      <c r="A225" s="30"/>
      <c r="B225" s="32"/>
      <c r="C225" s="6" t="s">
        <v>48</v>
      </c>
      <c r="D225" s="20" t="s">
        <v>49</v>
      </c>
      <c r="E225" s="63">
        <v>580940</v>
      </c>
      <c r="F225" s="64">
        <v>586321.22</v>
      </c>
      <c r="G225" s="14">
        <f t="shared" si="19"/>
        <v>1.0092629531449031</v>
      </c>
    </row>
    <row r="226" spans="1:7" ht="21" x14ac:dyDescent="0.25">
      <c r="A226" s="30"/>
      <c r="B226" s="45" t="s">
        <v>130</v>
      </c>
      <c r="C226" s="50"/>
      <c r="D226" s="73" t="s">
        <v>131</v>
      </c>
      <c r="E226" s="62">
        <f>SUM(E227)</f>
        <v>1520</v>
      </c>
      <c r="F226" s="62">
        <f>SUM(F227)</f>
        <v>1520</v>
      </c>
      <c r="G226" s="47">
        <f t="shared" si="19"/>
        <v>1</v>
      </c>
    </row>
    <row r="227" spans="1:7" ht="22.5" x14ac:dyDescent="0.25">
      <c r="A227" s="30"/>
      <c r="B227" s="17"/>
      <c r="C227" s="6" t="s">
        <v>127</v>
      </c>
      <c r="D227" s="20" t="s">
        <v>128</v>
      </c>
      <c r="E227" s="63">
        <v>1520</v>
      </c>
      <c r="F227" s="64">
        <v>1520</v>
      </c>
      <c r="G227" s="14">
        <f t="shared" si="19"/>
        <v>1</v>
      </c>
    </row>
    <row r="228" spans="1:7" ht="16.5" customHeight="1" x14ac:dyDescent="0.25">
      <c r="A228" s="30"/>
      <c r="B228" s="45" t="s">
        <v>132</v>
      </c>
      <c r="C228" s="50"/>
      <c r="D228" s="70" t="s">
        <v>133</v>
      </c>
      <c r="E228" s="62">
        <f>SUM(E229:E229)</f>
        <v>102000</v>
      </c>
      <c r="F228" s="62">
        <f>SUM(F229:F229)</f>
        <v>100611.6</v>
      </c>
      <c r="G228" s="47">
        <f t="shared" si="19"/>
        <v>0.98638823529411768</v>
      </c>
    </row>
    <row r="229" spans="1:7" ht="16.5" customHeight="1" x14ac:dyDescent="0.25">
      <c r="A229" s="30"/>
      <c r="B229" s="33"/>
      <c r="C229" s="6" t="s">
        <v>48</v>
      </c>
      <c r="D229" s="20" t="s">
        <v>49</v>
      </c>
      <c r="E229" s="63">
        <v>102000</v>
      </c>
      <c r="F229" s="64">
        <v>100611.6</v>
      </c>
      <c r="G229" s="14">
        <f t="shared" si="19"/>
        <v>0.98638823529411768</v>
      </c>
    </row>
    <row r="230" spans="1:7" ht="16.5" customHeight="1" x14ac:dyDescent="0.25">
      <c r="A230" s="19">
        <v>855</v>
      </c>
      <c r="B230" s="8"/>
      <c r="C230" s="6"/>
      <c r="D230" s="67" t="s">
        <v>134</v>
      </c>
      <c r="E230" s="60">
        <f>SUM(E231+E236+E242)</f>
        <v>1847558.2</v>
      </c>
      <c r="F230" s="60">
        <f>SUM(F231+F236+F242)</f>
        <v>2157710.17</v>
      </c>
      <c r="G230" s="10">
        <f t="shared" si="19"/>
        <v>1.1678712854620763</v>
      </c>
    </row>
    <row r="231" spans="1:7" ht="16.5" customHeight="1" x14ac:dyDescent="0.25">
      <c r="A231" s="30"/>
      <c r="B231" s="45" t="s">
        <v>135</v>
      </c>
      <c r="C231" s="50"/>
      <c r="D231" s="70" t="s">
        <v>136</v>
      </c>
      <c r="E231" s="62">
        <f>SUM(E232:E235)</f>
        <v>813764</v>
      </c>
      <c r="F231" s="62">
        <f>SUM(F232:F235)</f>
        <v>1114472.1500000001</v>
      </c>
      <c r="G231" s="14">
        <f t="shared" si="19"/>
        <v>1.3695274674229876</v>
      </c>
    </row>
    <row r="232" spans="1:7" ht="16.5" customHeight="1" x14ac:dyDescent="0.25">
      <c r="A232" s="30"/>
      <c r="B232" s="49"/>
      <c r="C232" s="6" t="s">
        <v>29</v>
      </c>
      <c r="D232" s="20" t="s">
        <v>30</v>
      </c>
      <c r="E232" s="63">
        <v>0</v>
      </c>
      <c r="F232" s="64">
        <v>13.55</v>
      </c>
      <c r="G232" s="14"/>
    </row>
    <row r="233" spans="1:7" ht="16.5" customHeight="1" x14ac:dyDescent="0.25">
      <c r="A233" s="29"/>
      <c r="B233" s="32"/>
      <c r="C233" s="6" t="s">
        <v>31</v>
      </c>
      <c r="D233" s="20" t="s">
        <v>32</v>
      </c>
      <c r="E233" s="63">
        <v>0</v>
      </c>
      <c r="F233" s="64">
        <v>19.02</v>
      </c>
      <c r="G233" s="14"/>
    </row>
    <row r="234" spans="1:7" ht="33.75" x14ac:dyDescent="0.25">
      <c r="A234" s="26"/>
      <c r="B234" s="48"/>
      <c r="C234" s="6" t="s">
        <v>184</v>
      </c>
      <c r="D234" s="72" t="s">
        <v>186</v>
      </c>
      <c r="E234" s="63">
        <v>19000</v>
      </c>
      <c r="F234" s="64">
        <v>19000</v>
      </c>
      <c r="G234" s="14">
        <f t="shared" si="19"/>
        <v>1</v>
      </c>
    </row>
    <row r="235" spans="1:7" ht="56.25" x14ac:dyDescent="0.25">
      <c r="A235" s="30"/>
      <c r="B235" s="32"/>
      <c r="C235" s="6" t="s">
        <v>137</v>
      </c>
      <c r="D235" s="20" t="s">
        <v>138</v>
      </c>
      <c r="E235" s="63">
        <v>794764</v>
      </c>
      <c r="F235" s="64">
        <v>1095439.58</v>
      </c>
      <c r="G235" s="14">
        <f t="shared" si="19"/>
        <v>1.3783205832171563</v>
      </c>
    </row>
    <row r="236" spans="1:7" ht="21" x14ac:dyDescent="0.25">
      <c r="A236" s="30"/>
      <c r="B236" s="45" t="s">
        <v>139</v>
      </c>
      <c r="C236" s="50"/>
      <c r="D236" s="70" t="s">
        <v>140</v>
      </c>
      <c r="E236" s="62">
        <f>SUM(E237:E241)</f>
        <v>1006335.36</v>
      </c>
      <c r="F236" s="62">
        <f>SUM(F237:F241)</f>
        <v>1015779.1799999999</v>
      </c>
      <c r="G236" s="47">
        <f t="shared" si="19"/>
        <v>1.0093843666588442</v>
      </c>
    </row>
    <row r="237" spans="1:7" ht="16.5" customHeight="1" x14ac:dyDescent="0.25">
      <c r="A237" s="30"/>
      <c r="B237" s="48"/>
      <c r="C237" s="6" t="s">
        <v>29</v>
      </c>
      <c r="D237" s="20" t="s">
        <v>30</v>
      </c>
      <c r="E237" s="63">
        <v>1870</v>
      </c>
      <c r="F237" s="64">
        <v>2347.34</v>
      </c>
      <c r="G237" s="14">
        <f t="shared" si="19"/>
        <v>1.2552620320855616</v>
      </c>
    </row>
    <row r="238" spans="1:7" ht="16.5" customHeight="1" x14ac:dyDescent="0.25">
      <c r="A238" s="36"/>
      <c r="B238" s="34"/>
      <c r="C238" s="6" t="s">
        <v>31</v>
      </c>
      <c r="D238" s="20" t="s">
        <v>32</v>
      </c>
      <c r="E238" s="63">
        <v>16504.810000000001</v>
      </c>
      <c r="F238" s="64">
        <v>16504.810000000001</v>
      </c>
      <c r="G238" s="14">
        <f t="shared" ref="G238" si="20">F238/E238</f>
        <v>1</v>
      </c>
    </row>
    <row r="239" spans="1:7" ht="22.5" x14ac:dyDescent="0.25">
      <c r="A239" s="30"/>
      <c r="B239" s="49"/>
      <c r="C239" s="6" t="s">
        <v>56</v>
      </c>
      <c r="D239" s="20" t="s">
        <v>152</v>
      </c>
      <c r="E239" s="63">
        <v>9778.5499999999993</v>
      </c>
      <c r="F239" s="64">
        <v>9778.5499999999993</v>
      </c>
      <c r="G239" s="14">
        <f t="shared" si="19"/>
        <v>1</v>
      </c>
    </row>
    <row r="240" spans="1:7" ht="16.5" customHeight="1" x14ac:dyDescent="0.25">
      <c r="A240" s="30"/>
      <c r="B240" s="34"/>
      <c r="C240" s="6" t="s">
        <v>41</v>
      </c>
      <c r="D240" s="20" t="s">
        <v>42</v>
      </c>
      <c r="E240" s="63">
        <v>200</v>
      </c>
      <c r="F240" s="64">
        <v>193</v>
      </c>
      <c r="G240" s="14">
        <f t="shared" si="19"/>
        <v>0.96499999999999997</v>
      </c>
    </row>
    <row r="241" spans="1:7" ht="56.25" x14ac:dyDescent="0.25">
      <c r="A241" s="30"/>
      <c r="B241" s="32"/>
      <c r="C241" s="6" t="s">
        <v>137</v>
      </c>
      <c r="D241" s="20" t="s">
        <v>138</v>
      </c>
      <c r="E241" s="63">
        <v>977982</v>
      </c>
      <c r="F241" s="64">
        <v>986955.48</v>
      </c>
      <c r="G241" s="14">
        <f t="shared" si="19"/>
        <v>1.009175506297662</v>
      </c>
    </row>
    <row r="242" spans="1:7" ht="16.5" customHeight="1" x14ac:dyDescent="0.25">
      <c r="A242" s="30"/>
      <c r="B242" s="45" t="s">
        <v>190</v>
      </c>
      <c r="C242" s="50"/>
      <c r="D242" s="71" t="s">
        <v>16</v>
      </c>
      <c r="E242" s="62">
        <f>SUM(E243)</f>
        <v>27458.84</v>
      </c>
      <c r="F242" s="62">
        <f>SUM(F243)</f>
        <v>27458.84</v>
      </c>
      <c r="G242" s="47">
        <f t="shared" ref="G242:G243" si="21">F242/E242</f>
        <v>1</v>
      </c>
    </row>
    <row r="243" spans="1:7" ht="33.75" x14ac:dyDescent="0.25">
      <c r="A243" s="30"/>
      <c r="B243" s="48"/>
      <c r="C243" s="6" t="s">
        <v>195</v>
      </c>
      <c r="D243" s="20" t="s">
        <v>196</v>
      </c>
      <c r="E243" s="63">
        <v>27458.84</v>
      </c>
      <c r="F243" s="64">
        <v>27458.84</v>
      </c>
      <c r="G243" s="14">
        <f t="shared" si="21"/>
        <v>1</v>
      </c>
    </row>
    <row r="244" spans="1:7" s="52" customFormat="1" ht="22.5" x14ac:dyDescent="0.25">
      <c r="A244" s="18">
        <v>900</v>
      </c>
      <c r="B244" s="22"/>
      <c r="C244" s="25"/>
      <c r="D244" s="74" t="s">
        <v>141</v>
      </c>
      <c r="E244" s="75">
        <f>SUM(E245)</f>
        <v>70000</v>
      </c>
      <c r="F244" s="75">
        <f>SUM(F245)</f>
        <v>38750.089999999997</v>
      </c>
      <c r="G244" s="12">
        <f t="shared" si="19"/>
        <v>0.5535727142857142</v>
      </c>
    </row>
    <row r="245" spans="1:7" s="52" customFormat="1" ht="31.5" x14ac:dyDescent="0.25">
      <c r="A245" s="40"/>
      <c r="B245" s="11" t="s">
        <v>142</v>
      </c>
      <c r="C245" s="21"/>
      <c r="D245" s="68" t="s">
        <v>143</v>
      </c>
      <c r="E245" s="58">
        <f>SUM(E246:E247)</f>
        <v>70000</v>
      </c>
      <c r="F245" s="58">
        <f>SUM(F246:F247)</f>
        <v>38750.089999999997</v>
      </c>
      <c r="G245" s="15">
        <f t="shared" si="19"/>
        <v>0.5535727142857142</v>
      </c>
    </row>
    <row r="246" spans="1:7" s="52" customFormat="1" ht="16.5" customHeight="1" x14ac:dyDescent="0.25">
      <c r="A246" s="41"/>
      <c r="B246" s="85"/>
      <c r="C246" s="25" t="s">
        <v>54</v>
      </c>
      <c r="D246" s="69" t="s">
        <v>55</v>
      </c>
      <c r="E246" s="59">
        <v>70000</v>
      </c>
      <c r="F246" s="65">
        <v>38565.629999999997</v>
      </c>
      <c r="G246" s="16">
        <f t="shared" si="19"/>
        <v>0.55093757142857136</v>
      </c>
    </row>
    <row r="247" spans="1:7" ht="16.5" customHeight="1" x14ac:dyDescent="0.25">
      <c r="A247" s="29"/>
      <c r="B247" s="32"/>
      <c r="C247" s="6" t="s">
        <v>31</v>
      </c>
      <c r="D247" s="20" t="s">
        <v>32</v>
      </c>
      <c r="E247" s="59">
        <v>0</v>
      </c>
      <c r="F247" s="65">
        <v>184.46</v>
      </c>
      <c r="G247" s="14"/>
    </row>
    <row r="248" spans="1:7" s="52" customFormat="1" ht="16.5" customHeight="1" x14ac:dyDescent="0.25">
      <c r="A248" s="18">
        <v>921</v>
      </c>
      <c r="B248" s="22"/>
      <c r="C248" s="25"/>
      <c r="D248" s="74" t="s">
        <v>144</v>
      </c>
      <c r="E248" s="75">
        <f>E251+E249</f>
        <v>10000</v>
      </c>
      <c r="F248" s="75">
        <f>F251+F249</f>
        <v>6889.28</v>
      </c>
      <c r="G248" s="12">
        <f t="shared" si="19"/>
        <v>0.68892799999999998</v>
      </c>
    </row>
    <row r="249" spans="1:7" s="52" customFormat="1" ht="16.5" customHeight="1" x14ac:dyDescent="0.25">
      <c r="A249" s="41"/>
      <c r="B249" s="11" t="s">
        <v>178</v>
      </c>
      <c r="C249" s="25"/>
      <c r="D249" s="68" t="s">
        <v>179</v>
      </c>
      <c r="E249" s="58">
        <f>SUM(E250:E250)</f>
        <v>0</v>
      </c>
      <c r="F249" s="58">
        <f>SUM(F250:F250)</f>
        <v>3.2</v>
      </c>
      <c r="G249" s="14"/>
    </row>
    <row r="250" spans="1:7" s="52" customFormat="1" ht="16.5" customHeight="1" x14ac:dyDescent="0.25">
      <c r="A250" s="41"/>
      <c r="B250" s="35"/>
      <c r="C250" s="25" t="s">
        <v>29</v>
      </c>
      <c r="D250" s="69" t="s">
        <v>30</v>
      </c>
      <c r="E250" s="59">
        <v>0</v>
      </c>
      <c r="F250" s="59">
        <v>3.2</v>
      </c>
      <c r="G250" s="16"/>
    </row>
    <row r="251" spans="1:7" s="52" customFormat="1" ht="16.5" customHeight="1" x14ac:dyDescent="0.25">
      <c r="A251" s="41"/>
      <c r="B251" s="11" t="s">
        <v>145</v>
      </c>
      <c r="C251" s="25"/>
      <c r="D251" s="68" t="s">
        <v>16</v>
      </c>
      <c r="E251" s="58">
        <f>SUM(E252:E252)</f>
        <v>10000</v>
      </c>
      <c r="F251" s="58">
        <f>SUM(F252:F252)</f>
        <v>6886.08</v>
      </c>
      <c r="G251" s="15">
        <f t="shared" si="19"/>
        <v>0.688608</v>
      </c>
    </row>
    <row r="252" spans="1:7" s="52" customFormat="1" ht="33.75" customHeight="1" x14ac:dyDescent="0.25">
      <c r="A252" s="42"/>
      <c r="B252" s="11"/>
      <c r="C252" s="25" t="s">
        <v>155</v>
      </c>
      <c r="D252" s="69" t="s">
        <v>156</v>
      </c>
      <c r="E252" s="59">
        <v>10000</v>
      </c>
      <c r="F252" s="59">
        <v>6886.08</v>
      </c>
      <c r="G252" s="16">
        <f t="shared" si="19"/>
        <v>0.688608</v>
      </c>
    </row>
    <row r="253" spans="1:7" s="52" customFormat="1" ht="16.5" customHeight="1" x14ac:dyDescent="0.25">
      <c r="A253" s="18">
        <v>926</v>
      </c>
      <c r="B253" s="22"/>
      <c r="C253" s="25"/>
      <c r="D253" s="74" t="s">
        <v>157</v>
      </c>
      <c r="E253" s="75">
        <f>SUM(E254)</f>
        <v>3047500</v>
      </c>
      <c r="F253" s="75">
        <f>SUM(F254)</f>
        <v>3037762.23</v>
      </c>
      <c r="G253" s="15">
        <f t="shared" si="19"/>
        <v>0.99680466940114842</v>
      </c>
    </row>
    <row r="254" spans="1:7" s="52" customFormat="1" ht="16.5" customHeight="1" x14ac:dyDescent="0.25">
      <c r="A254" s="40"/>
      <c r="B254" s="11" t="s">
        <v>158</v>
      </c>
      <c r="C254" s="21"/>
      <c r="D254" s="68" t="s">
        <v>16</v>
      </c>
      <c r="E254" s="58">
        <f>SUM(E255:E256)</f>
        <v>3047500</v>
      </c>
      <c r="F254" s="58">
        <f>SUM(F255:F256)</f>
        <v>3037762.23</v>
      </c>
      <c r="G254" s="15">
        <f t="shared" ref="G254:G256" si="22">F254/E254</f>
        <v>0.99680466940114842</v>
      </c>
    </row>
    <row r="255" spans="1:7" s="52" customFormat="1" ht="33.75" customHeight="1" x14ac:dyDescent="0.25">
      <c r="A255" s="41"/>
      <c r="B255" s="86"/>
      <c r="C255" s="25" t="s">
        <v>155</v>
      </c>
      <c r="D255" s="69" t="s">
        <v>156</v>
      </c>
      <c r="E255" s="59">
        <v>47500</v>
      </c>
      <c r="F255" s="59">
        <v>37762.230000000003</v>
      </c>
      <c r="G255" s="23">
        <f t="shared" si="22"/>
        <v>0.79499431578947377</v>
      </c>
    </row>
    <row r="256" spans="1:7" s="52" customFormat="1" ht="45" customHeight="1" x14ac:dyDescent="0.25">
      <c r="A256" s="42"/>
      <c r="B256" s="43"/>
      <c r="C256" s="25" t="s">
        <v>185</v>
      </c>
      <c r="D256" s="69" t="s">
        <v>187</v>
      </c>
      <c r="E256" s="59">
        <v>3000000</v>
      </c>
      <c r="F256" s="59">
        <v>3000000</v>
      </c>
      <c r="G256" s="23">
        <f t="shared" si="22"/>
        <v>1</v>
      </c>
    </row>
    <row r="257" spans="1:9" ht="16.5" customHeight="1" x14ac:dyDescent="0.25">
      <c r="A257" s="5"/>
      <c r="B257" s="17"/>
      <c r="C257" s="5"/>
      <c r="D257" s="9" t="s">
        <v>146</v>
      </c>
      <c r="E257" s="60">
        <f>SUM(E7+E10+E25+E33+E44+E70+E77+E80+E96+E112+E171+E190+E211+E230+E244+E248+E253+E63)</f>
        <v>167363429.83999997</v>
      </c>
      <c r="F257" s="60">
        <f>SUM(F7+F10+F25+F33+F44+F70+F77+F80+F96+F112+F171+F190+F211+F230+F244+F248+F253+F63)</f>
        <v>176689712.48999998</v>
      </c>
      <c r="G257" s="10">
        <f>F257/E257</f>
        <v>1.0557247342440099</v>
      </c>
    </row>
    <row r="258" spans="1:9" s="53" customFormat="1" ht="16.5" customHeight="1" x14ac:dyDescent="0.25">
      <c r="A258" s="91" t="s">
        <v>147</v>
      </c>
      <c r="B258" s="92"/>
      <c r="C258" s="92"/>
      <c r="D258" s="92"/>
      <c r="E258" s="92"/>
      <c r="F258" s="92"/>
      <c r="G258" s="92"/>
    </row>
    <row r="259" spans="1:9" s="53" customFormat="1" ht="16.5" customHeight="1" x14ac:dyDescent="0.25">
      <c r="A259" s="91"/>
      <c r="B259" s="91"/>
      <c r="C259" s="91"/>
      <c r="D259" s="91"/>
      <c r="E259" s="76" t="s">
        <v>11</v>
      </c>
      <c r="F259" s="77" t="s">
        <v>148</v>
      </c>
      <c r="G259" s="54" t="s">
        <v>13</v>
      </c>
    </row>
    <row r="260" spans="1:9" s="53" customFormat="1" ht="16.5" customHeight="1" x14ac:dyDescent="0.25">
      <c r="A260" s="87" t="s">
        <v>149</v>
      </c>
      <c r="B260" s="87"/>
      <c r="C260" s="87"/>
      <c r="D260" s="87"/>
      <c r="E260" s="55">
        <f>SUM(E9+E16+E18+E28+E37+E43+E57+E65+E66+E68+E134+E137+E145+E146+E154+E159+E165+E166+E184+E189+E203+E204+E217+E233+E247+E12+E13+E14+E17+E23+E27+E29+E30+E31+E32+E35+E36+E38+E40+E41+E46+E48+E49+E51+E52+E53+E54+E55+E56+E61+E62+E72+E73+E74+E76+E79+E82+E83+E84+E85+E86+E87+E88+E89+E90+E91+E92+E94+E95+E98+E100+E103+E105+E106+E108+E111+E114+E115+E116+E118+E120+E121+E122+E123+E124+E125+E126+E129+E131+E132+E133+E136+E138+E139+E140+E141+E142+E143+E144+E150+E151+E152+E153+E155+E157+E160+E162+E163+E164+E167+E168+E169+E170+E173+E174+E175+E176+E177+E178+E180+E181+E183+E185+E187+E192+E194+E195+E196+E198+E200+E201+E202+E205+E207+E208+E209+E210+E213+E214+E215+E216+E218+E220+E221+E223+E224+E225+E227+E229+E232+E234+E235+E237+E238+E239+E240+E241+E243+E246+E250+E252+E255)</f>
        <v>133570320.66999999</v>
      </c>
      <c r="F260" s="78">
        <f>SUM(F9+F16+F18+F28+F37+F43+F57+F65+F66+F68+F134+F137+F145+F146+F154+F159+F165+F166+F184+F189+F203+F204+F217+F233+F247+F12+F13+F14+F17+F23+F27+F29+F30+F31+F32+F35+F36+F38+F40+F41+F46+F48+F49+F51+F52+F53+F54+F55+F56+F61+F62+F72+F73+F74+F76+F79+F82+F83+F84+F85+F86+F87+F88+F89+F90+F91+F92+F94+F95+F98+F100+F103+F105+F106+F108+F111+F114+F115+F116+F118+F120+F121+F122+F123+F124+F125+F126+F129+F131+F132+F133+F136+F138+F139+F140+F141+F142+F143+F144+F150+F151+F152+F153+F155+F157+F160+F162+F163+F164+F167+F168+F169+F170+F173+F174+F175+F176+F177+F178+F180+F181+F183+F185+F187+F192+F194+F195+F196+F198+F200+F201+F202+F205+F207+F208+F209+F210+F213+F214+F215+F216+F218+F220+F221+F223+F224+F225+F227+F229+F232+F234+F235+F237+F238+F239+F240+F241+F243+F246+F250+F252+F255)</f>
        <v>134083127.53999998</v>
      </c>
      <c r="G260" s="10">
        <f>F260/E260</f>
        <v>1.0038392276624606</v>
      </c>
      <c r="H260" s="55"/>
      <c r="I260" s="55"/>
    </row>
    <row r="261" spans="1:9" s="53" customFormat="1" ht="16.5" customHeight="1" x14ac:dyDescent="0.25">
      <c r="A261" s="87" t="s">
        <v>150</v>
      </c>
      <c r="B261" s="87"/>
      <c r="C261" s="87"/>
      <c r="D261" s="87"/>
      <c r="E261" s="79">
        <f>SUM(E19+E20+E21+E24+E50+E58+E59+E69+E101+E109+E127+E147+E148+E256)</f>
        <v>33793109.170000002</v>
      </c>
      <c r="F261" s="79">
        <f>SUM(F19+F20+F21+F24+F50+F58+F59+F69+F101+F109+F127+F147+F148+F256)</f>
        <v>42606584.949999996</v>
      </c>
      <c r="G261" s="10">
        <f>F261/E261</f>
        <v>1.2608068921880737</v>
      </c>
    </row>
    <row r="262" spans="1:9" s="53" customFormat="1" ht="16.5" customHeight="1" x14ac:dyDescent="0.25">
      <c r="A262" s="87" t="s">
        <v>146</v>
      </c>
      <c r="B262" s="87"/>
      <c r="C262" s="87"/>
      <c r="D262" s="87"/>
      <c r="E262" s="79">
        <f>SUM(E260:E261)</f>
        <v>167363429.83999997</v>
      </c>
      <c r="F262" s="80">
        <f>SUM(F260:F261)</f>
        <v>176689712.48999998</v>
      </c>
      <c r="G262" s="12">
        <f>F262/E262</f>
        <v>1.0557247342440099</v>
      </c>
    </row>
    <row r="263" spans="1:9" x14ac:dyDescent="0.25">
      <c r="E263" s="81"/>
      <c r="F263" s="82"/>
    </row>
    <row r="264" spans="1:9" x14ac:dyDescent="0.25">
      <c r="F264" s="56"/>
    </row>
  </sheetData>
  <mergeCells count="9">
    <mergeCell ref="A260:D260"/>
    <mergeCell ref="A261:D261"/>
    <mergeCell ref="A262:D262"/>
    <mergeCell ref="B1:D1"/>
    <mergeCell ref="E1:G1"/>
    <mergeCell ref="B3:D3"/>
    <mergeCell ref="A4:G4"/>
    <mergeCell ref="A258:G258"/>
    <mergeCell ref="A259:D259"/>
  </mergeCells>
  <pageMargins left="0.70866141732283472" right="0.70866141732283472" top="0.98425196850393704" bottom="0.6889763779527559" header="0.31496062992125984" footer="0.31496062992125984"/>
  <pageSetup paperSize="9" scale="99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Tabela Nr 2</vt:lpstr>
      <vt:lpstr>'Tabela Nr 2'!Tytuły_wydruku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Agnieszka Sobolewska</dc:creator>
  <cp:lastModifiedBy>Agnieszka Kalinowska-Szymańska</cp:lastModifiedBy>
  <cp:lastPrinted>2024-03-05T14:59:26Z</cp:lastPrinted>
  <dcterms:created xsi:type="dcterms:W3CDTF">2019-03-22T10:57:45Z</dcterms:created>
  <dcterms:modified xsi:type="dcterms:W3CDTF">2024-03-28T11:03:52Z</dcterms:modified>
</cp:coreProperties>
</file>