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kalinowska\Desktop\Sprawozdania z wykonania budżetu\Sprawozdania 2024\Roczne 2024\"/>
    </mc:Choice>
  </mc:AlternateContent>
  <bookViews>
    <workbookView xWindow="0" yWindow="0" windowWidth="28800" windowHeight="12435"/>
  </bookViews>
  <sheets>
    <sheet name="Tabela Nr 2" sheetId="1" r:id="rId1"/>
  </sheets>
  <definedNames>
    <definedName name="_xlnm.Print_Titles" localSheetId="0">'Tabela Nr 2'!$6:$6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7" i="1"/>
  <c r="E277" i="1"/>
  <c r="F276" i="1"/>
  <c r="E276" i="1"/>
  <c r="F269" i="1"/>
  <c r="E269" i="1"/>
  <c r="F69" i="1"/>
  <c r="E69" i="1"/>
  <c r="F66" i="1"/>
  <c r="E66" i="1"/>
  <c r="F67" i="1"/>
  <c r="E67" i="1"/>
  <c r="F178" i="1" l="1"/>
  <c r="F175" i="1" s="1"/>
  <c r="E178" i="1"/>
  <c r="E175" i="1"/>
  <c r="F176" i="1"/>
  <c r="E176" i="1"/>
  <c r="G270" i="1"/>
  <c r="F264" i="1"/>
  <c r="E264" i="1"/>
  <c r="G266" i="1"/>
  <c r="G267" i="1"/>
  <c r="G263" i="1"/>
  <c r="G256" i="1"/>
  <c r="G254" i="1"/>
  <c r="G248" i="1"/>
  <c r="F236" i="1"/>
  <c r="E236" i="1"/>
  <c r="G234" i="1"/>
  <c r="G229" i="1"/>
  <c r="G218" i="1"/>
  <c r="G211" i="1"/>
  <c r="F210" i="1"/>
  <c r="E210" i="1"/>
  <c r="F181" i="1"/>
  <c r="G204" i="1"/>
  <c r="F203" i="1"/>
  <c r="E203" i="1"/>
  <c r="F198" i="1"/>
  <c r="E198" i="1"/>
  <c r="G200" i="1"/>
  <c r="F191" i="1"/>
  <c r="E191" i="1"/>
  <c r="G197" i="1"/>
  <c r="G196" i="1"/>
  <c r="G193" i="1"/>
  <c r="G185" i="1"/>
  <c r="G179" i="1"/>
  <c r="G177" i="1"/>
  <c r="G171" i="1"/>
  <c r="G159" i="1"/>
  <c r="G152" i="1"/>
  <c r="G142" i="1"/>
  <c r="G144" i="1"/>
  <c r="G135" i="1"/>
  <c r="G115" i="1"/>
  <c r="G112" i="1"/>
  <c r="F111" i="1"/>
  <c r="E111" i="1"/>
  <c r="G96" i="1"/>
  <c r="F82" i="1"/>
  <c r="E82" i="1"/>
  <c r="G84" i="1"/>
  <c r="G81" i="1"/>
  <c r="F80" i="1"/>
  <c r="E80" i="1"/>
  <c r="G71" i="1"/>
  <c r="G68" i="1"/>
  <c r="G57" i="1"/>
  <c r="G34" i="1"/>
  <c r="G21" i="1"/>
  <c r="G20" i="1"/>
  <c r="G17" i="1"/>
  <c r="G16" i="1"/>
  <c r="G18" i="1"/>
  <c r="G210" i="1" l="1"/>
  <c r="G203" i="1"/>
  <c r="G198" i="1"/>
  <c r="G111" i="1"/>
  <c r="G80" i="1"/>
  <c r="E243" i="1"/>
  <c r="F243" i="1"/>
  <c r="F201" i="1" l="1"/>
  <c r="E201" i="1"/>
  <c r="F46" i="1"/>
  <c r="E46" i="1"/>
  <c r="F271" i="1"/>
  <c r="F268" i="1" s="1"/>
  <c r="E271" i="1"/>
  <c r="F259" i="1"/>
  <c r="E259" i="1"/>
  <c r="G220" i="1"/>
  <c r="G202" i="1"/>
  <c r="G194" i="1"/>
  <c r="G172" i="1"/>
  <c r="F165" i="1"/>
  <c r="E165" i="1"/>
  <c r="G161" i="1"/>
  <c r="F145" i="1"/>
  <c r="E145" i="1"/>
  <c r="F141" i="1"/>
  <c r="E141" i="1"/>
  <c r="F127" i="1"/>
  <c r="E127" i="1"/>
  <c r="E268" i="1" l="1"/>
  <c r="G269" i="1"/>
  <c r="F106" i="1"/>
  <c r="E106" i="1"/>
  <c r="G108" i="1"/>
  <c r="G74" i="1"/>
  <c r="G73" i="1"/>
  <c r="F72" i="1"/>
  <c r="E72" i="1"/>
  <c r="E70" i="1" s="1"/>
  <c r="F70" i="1" l="1"/>
  <c r="G72" i="1"/>
  <c r="G62" i="1"/>
  <c r="G61" i="1"/>
  <c r="G60" i="1"/>
  <c r="G59" i="1"/>
  <c r="G47" i="1"/>
  <c r="G70" i="1" l="1"/>
  <c r="G69" i="1"/>
  <c r="E30" i="1"/>
  <c r="F30" i="1"/>
  <c r="G67" i="1" l="1"/>
  <c r="F15" i="1"/>
  <c r="E15" i="1"/>
  <c r="G22" i="1"/>
  <c r="E8" i="1"/>
  <c r="E7" i="1" s="1"/>
  <c r="F8" i="1"/>
  <c r="F7" i="1" s="1"/>
  <c r="G9" i="1"/>
  <c r="E11" i="1"/>
  <c r="F11" i="1"/>
  <c r="G12" i="1"/>
  <c r="G13" i="1"/>
  <c r="G14" i="1"/>
  <c r="G19" i="1"/>
  <c r="G23" i="1"/>
  <c r="G24" i="1"/>
  <c r="E25" i="1"/>
  <c r="F25" i="1"/>
  <c r="G28" i="1"/>
  <c r="E29" i="1"/>
  <c r="F29" i="1"/>
  <c r="G31" i="1"/>
  <c r="G35" i="1"/>
  <c r="G36" i="1"/>
  <c r="E39" i="1"/>
  <c r="F39" i="1"/>
  <c r="G40" i="1"/>
  <c r="G42" i="1"/>
  <c r="E43" i="1"/>
  <c r="F43" i="1"/>
  <c r="G44" i="1"/>
  <c r="G45" i="1"/>
  <c r="E49" i="1"/>
  <c r="F49" i="1"/>
  <c r="G50" i="1"/>
  <c r="E51" i="1"/>
  <c r="F51" i="1"/>
  <c r="G52" i="1"/>
  <c r="G53" i="1"/>
  <c r="G55" i="1"/>
  <c r="G56" i="1"/>
  <c r="E63" i="1"/>
  <c r="F63" i="1"/>
  <c r="G64" i="1"/>
  <c r="G65" i="1"/>
  <c r="E76" i="1"/>
  <c r="E75" i="1" s="1"/>
  <c r="F76" i="1"/>
  <c r="G77" i="1"/>
  <c r="G78" i="1"/>
  <c r="G79" i="1"/>
  <c r="F75" i="1"/>
  <c r="G83" i="1"/>
  <c r="E86" i="1"/>
  <c r="E85" i="1" s="1"/>
  <c r="F86" i="1"/>
  <c r="F85" i="1" s="1"/>
  <c r="G87" i="1"/>
  <c r="E89" i="1"/>
  <c r="F89" i="1"/>
  <c r="G90" i="1"/>
  <c r="G91" i="1"/>
  <c r="G92" i="1"/>
  <c r="G93" i="1"/>
  <c r="G94" i="1"/>
  <c r="G95" i="1"/>
  <c r="G97" i="1"/>
  <c r="G98" i="1"/>
  <c r="G99" i="1"/>
  <c r="E100" i="1"/>
  <c r="F100" i="1"/>
  <c r="G101" i="1"/>
  <c r="G102" i="1"/>
  <c r="E104" i="1"/>
  <c r="F104" i="1"/>
  <c r="G105" i="1"/>
  <c r="G107" i="1"/>
  <c r="E109" i="1"/>
  <c r="F109" i="1"/>
  <c r="G110" i="1"/>
  <c r="E113" i="1"/>
  <c r="F113" i="1"/>
  <c r="G114" i="1"/>
  <c r="G116" i="1"/>
  <c r="E117" i="1"/>
  <c r="F117" i="1"/>
  <c r="G118" i="1"/>
  <c r="E120" i="1"/>
  <c r="F120" i="1"/>
  <c r="G121" i="1"/>
  <c r="G122" i="1"/>
  <c r="G124" i="1"/>
  <c r="E125" i="1"/>
  <c r="F125" i="1"/>
  <c r="G126" i="1"/>
  <c r="G128" i="1"/>
  <c r="G130" i="1"/>
  <c r="G131" i="1"/>
  <c r="G133" i="1"/>
  <c r="G134" i="1"/>
  <c r="G136" i="1"/>
  <c r="G137" i="1"/>
  <c r="E139" i="1"/>
  <c r="F139" i="1"/>
  <c r="G140" i="1"/>
  <c r="G143" i="1"/>
  <c r="G146" i="1"/>
  <c r="G147" i="1"/>
  <c r="G148" i="1"/>
  <c r="G150" i="1"/>
  <c r="G151" i="1"/>
  <c r="G153" i="1"/>
  <c r="G154" i="1"/>
  <c r="E156" i="1"/>
  <c r="F156" i="1"/>
  <c r="G157" i="1"/>
  <c r="G158" i="1"/>
  <c r="G160" i="1"/>
  <c r="G162" i="1"/>
  <c r="E163" i="1"/>
  <c r="F163" i="1"/>
  <c r="G164" i="1"/>
  <c r="G166" i="1"/>
  <c r="E167" i="1"/>
  <c r="F167" i="1"/>
  <c r="G168" i="1"/>
  <c r="G169" i="1"/>
  <c r="G170" i="1"/>
  <c r="G173" i="1"/>
  <c r="G174" i="1"/>
  <c r="E181" i="1"/>
  <c r="G182" i="1"/>
  <c r="G183" i="1"/>
  <c r="G184" i="1"/>
  <c r="G186" i="1"/>
  <c r="G187" i="1"/>
  <c r="G188" i="1"/>
  <c r="E189" i="1"/>
  <c r="F189" i="1"/>
  <c r="F180" i="1" s="1"/>
  <c r="G190" i="1"/>
  <c r="G192" i="1"/>
  <c r="G195" i="1"/>
  <c r="E206" i="1"/>
  <c r="F206" i="1"/>
  <c r="G208" i="1"/>
  <c r="G209" i="1"/>
  <c r="E212" i="1"/>
  <c r="F212" i="1"/>
  <c r="G213" i="1"/>
  <c r="E214" i="1"/>
  <c r="F214" i="1"/>
  <c r="G216" i="1"/>
  <c r="G217" i="1"/>
  <c r="E221" i="1"/>
  <c r="F221" i="1"/>
  <c r="G222" i="1"/>
  <c r="G223" i="1"/>
  <c r="E225" i="1"/>
  <c r="F225" i="1"/>
  <c r="G226" i="1"/>
  <c r="G227" i="1"/>
  <c r="G228" i="1"/>
  <c r="G230" i="1"/>
  <c r="E231" i="1"/>
  <c r="F231" i="1"/>
  <c r="G232" i="1"/>
  <c r="G235" i="1"/>
  <c r="G237" i="1"/>
  <c r="G238" i="1"/>
  <c r="G239" i="1"/>
  <c r="E241" i="1"/>
  <c r="F241" i="1"/>
  <c r="G242" i="1"/>
  <c r="G244" i="1"/>
  <c r="E246" i="1"/>
  <c r="E245" i="1" s="1"/>
  <c r="F246" i="1"/>
  <c r="G249" i="1"/>
  <c r="G250" i="1"/>
  <c r="E251" i="1"/>
  <c r="F251" i="1"/>
  <c r="F245" i="1" l="1"/>
  <c r="F205" i="1"/>
  <c r="E180" i="1"/>
  <c r="E205" i="1"/>
  <c r="F103" i="1"/>
  <c r="E103" i="1"/>
  <c r="G66" i="1"/>
  <c r="E38" i="1"/>
  <c r="F48" i="1"/>
  <c r="E48" i="1"/>
  <c r="F38" i="1"/>
  <c r="G246" i="1"/>
  <c r="F88" i="1"/>
  <c r="G243" i="1"/>
  <c r="G221" i="1"/>
  <c r="G156" i="1"/>
  <c r="G145" i="1"/>
  <c r="G125" i="1"/>
  <c r="G117" i="1"/>
  <c r="G106" i="1"/>
  <c r="G39" i="1"/>
  <c r="G231" i="1"/>
  <c r="G51" i="1"/>
  <c r="G163" i="1"/>
  <c r="G63" i="1"/>
  <c r="G141" i="1"/>
  <c r="G251" i="1"/>
  <c r="G236" i="1"/>
  <c r="G214" i="1"/>
  <c r="G212" i="1"/>
  <c r="G191" i="1"/>
  <c r="G167" i="1"/>
  <c r="G127" i="1"/>
  <c r="G109" i="1"/>
  <c r="E88" i="1"/>
  <c r="G82" i="1"/>
  <c r="G25" i="1"/>
  <c r="G15" i="1"/>
  <c r="F119" i="1"/>
  <c r="F224" i="1"/>
  <c r="E119" i="1"/>
  <c r="G113" i="1"/>
  <c r="G86" i="1"/>
  <c r="G241" i="1"/>
  <c r="E224" i="1"/>
  <c r="E273" i="1" s="1"/>
  <c r="G189" i="1"/>
  <c r="G165" i="1"/>
  <c r="G139" i="1"/>
  <c r="G89" i="1"/>
  <c r="G43" i="1"/>
  <c r="F10" i="1"/>
  <c r="G11" i="1"/>
  <c r="G7" i="1"/>
  <c r="G85" i="1"/>
  <c r="G29" i="1"/>
  <c r="G181" i="1"/>
  <c r="E10" i="1"/>
  <c r="G104" i="1"/>
  <c r="G100" i="1"/>
  <c r="G76" i="1"/>
  <c r="G30" i="1"/>
  <c r="G8" i="1"/>
  <c r="G225" i="1"/>
  <c r="G206" i="1"/>
  <c r="G120" i="1"/>
  <c r="G49" i="1"/>
  <c r="G178" i="1" l="1"/>
  <c r="G224" i="1"/>
  <c r="G201" i="1"/>
  <c r="G88" i="1"/>
  <c r="G103" i="1"/>
  <c r="G46" i="1"/>
  <c r="G38" i="1"/>
  <c r="G48" i="1"/>
  <c r="G180" i="1"/>
  <c r="G119" i="1"/>
  <c r="G10" i="1"/>
  <c r="G205" i="1"/>
  <c r="G75" i="1"/>
  <c r="G276" i="1"/>
  <c r="F262" i="1"/>
  <c r="G262" i="1" s="1"/>
  <c r="E262" i="1"/>
  <c r="G176" i="1" l="1"/>
  <c r="G253" i="1"/>
  <c r="G175" i="1" l="1"/>
  <c r="G245" i="1"/>
  <c r="G268" i="1" l="1"/>
  <c r="G272" i="1" l="1"/>
  <c r="G255" i="1"/>
  <c r="F261" i="1"/>
  <c r="E261" i="1"/>
  <c r="G261" i="1" l="1"/>
  <c r="G271" i="1"/>
  <c r="F278" i="1" l="1"/>
  <c r="E278" i="1"/>
  <c r="G277" i="1"/>
  <c r="G260" i="1"/>
  <c r="F258" i="1"/>
  <c r="F273" i="1" s="1"/>
  <c r="E258" i="1"/>
  <c r="G257" i="1"/>
  <c r="G252" i="1"/>
  <c r="G259" i="1" l="1"/>
  <c r="G264" i="1"/>
  <c r="G278" i="1"/>
  <c r="G258" i="1"/>
  <c r="G273" i="1" l="1"/>
</calcChain>
</file>

<file path=xl/sharedStrings.xml><?xml version="1.0" encoding="utf-8"?>
<sst xmlns="http://schemas.openxmlformats.org/spreadsheetml/2006/main" count="521" uniqueCount="239">
  <si>
    <t xml:space="preserve">                                                                                                        Załącznik Nr 1</t>
  </si>
  <si>
    <t xml:space="preserve"> </t>
  </si>
  <si>
    <t>Tabela Nr 2</t>
  </si>
  <si>
    <t xml:space="preserve">                                                                                                        do Uchwały Nr</t>
  </si>
  <si>
    <t xml:space="preserve">   </t>
  </si>
  <si>
    <t xml:space="preserve">                                                                                                        Rady Powiatu w Wyszkowie</t>
  </si>
  <si>
    <t xml:space="preserve">  </t>
  </si>
  <si>
    <t>Dział</t>
  </si>
  <si>
    <t>Rozdz</t>
  </si>
  <si>
    <t>§</t>
  </si>
  <si>
    <t>Treść</t>
  </si>
  <si>
    <t>Plan</t>
  </si>
  <si>
    <t>Wykonanie</t>
  </si>
  <si>
    <t>%</t>
  </si>
  <si>
    <t>2110</t>
  </si>
  <si>
    <t>Dotacje celowe otrzymane z budżetu państwa na zadania bieżące z zakresu administracji rządowej oraz inne zadania zlecone ustawami realizowane przez powiat</t>
  </si>
  <si>
    <t>Pozostała działalność</t>
  </si>
  <si>
    <t>0870</t>
  </si>
  <si>
    <t>Wpływy ze sprzedaży składników majątkowych</t>
  </si>
  <si>
    <t>2460</t>
  </si>
  <si>
    <t>Środki otrzymane od pozostałych jednostek zaliczanych do sektora finansów publicznych na realizację zadań bieżących jednostek zaliczanych do sektora finansów publicznych.</t>
  </si>
  <si>
    <t>Transport i łączność</t>
  </si>
  <si>
    <t>Drogi publiczne powiatowe</t>
  </si>
  <si>
    <t>0750</t>
  </si>
  <si>
    <t xml:space="preserve">Dochody z najmu i dzierżawy składników majątkowych Skarbu Państwa, jednostek samorządu terytorialnego lub innych jednostek zaliczanych do sektora finansów publicznych oraz innych umów o podobnym charakterze </t>
  </si>
  <si>
    <t>0920</t>
  </si>
  <si>
    <t>Wpływy z pozostałych odsetek</t>
  </si>
  <si>
    <t>0940</t>
  </si>
  <si>
    <t>Wpływy z rozliczeń/zwrotów z lat ubiegłych</t>
  </si>
  <si>
    <t>Dotacje celowe w ramach programów finansowanych z udziałem środków europejskich oraz środków, o których mowa w art. 5 ust. 3 pkt 3 oraz ust. 3 pkt 5 lit. a i b ustawy, lub płatności w ramach budżetu srodków europejskich, realizowanych przez jednostki samorządu terytorialnego</t>
  </si>
  <si>
    <t>6300</t>
  </si>
  <si>
    <t>Dotacja celowa otrzymana z tytułu pomocy finansowej udzielanej między jednostkami samorządu terytorialnego na dofinansowanie własnych zadań inwestycyjnych i zakupów inwestycyjnych</t>
  </si>
  <si>
    <t>60095</t>
  </si>
  <si>
    <t>Gospodarka mieszkaniowa</t>
  </si>
  <si>
    <t>Gospodarka gruntami i nieruchomościami</t>
  </si>
  <si>
    <t>0470</t>
  </si>
  <si>
    <t>0640</t>
  </si>
  <si>
    <t>0970</t>
  </si>
  <si>
    <t>Wpływy z różnych dochodów</t>
  </si>
  <si>
    <t>2360</t>
  </si>
  <si>
    <t>Dochody jednostek samorządu terytorialnego związane z realizacją zadań z zakresu administracji rządowej oraz innych zadań zleconych ustawami</t>
  </si>
  <si>
    <t>Działalność usługowa</t>
  </si>
  <si>
    <t>71012</t>
  </si>
  <si>
    <t>Zadania z zakresu geodezji i kartografii</t>
  </si>
  <si>
    <t>0830</t>
  </si>
  <si>
    <t>Wpływy z usług</t>
  </si>
  <si>
    <t>Nadzór budowlany</t>
  </si>
  <si>
    <t>Administracja publiczna</t>
  </si>
  <si>
    <t>Urzędy wojewódzkie</t>
  </si>
  <si>
    <t>Starostwa powiatowe</t>
  </si>
  <si>
    <t>0690</t>
  </si>
  <si>
    <t>Wpływy z różnych opłat</t>
  </si>
  <si>
    <t>0950</t>
  </si>
  <si>
    <t>Bezpieczeństwo publiczne i ochrona  przeciwpożarowa</t>
  </si>
  <si>
    <t>Komendy Powiatowe Państwowej Straży Pożarnej</t>
  </si>
  <si>
    <t>Dotacje otrzymane z państwowych funduszy celowych na finansowanie lub dofinansowanie kosztów realizacji inwestycji i zakupów inwestycyjnych jednostek sektora finansów publicznych</t>
  </si>
  <si>
    <t>Wymiar sprawiedliwości</t>
  </si>
  <si>
    <t>75515</t>
  </si>
  <si>
    <t>Nieodpłatna pomoc prawna</t>
  </si>
  <si>
    <t>Dochody od osób prawnych, od osób fizycznych i od jednostek nie posiadających osobowości prawnej</t>
  </si>
  <si>
    <t>75618</t>
  </si>
  <si>
    <t>Wpływy z innych opłat stanowiących stanowiących dochody jednostek samorządu terytorialnego na podstawie ustaw</t>
  </si>
  <si>
    <t>0420</t>
  </si>
  <si>
    <t>Wpływy z opłaty komunikacyjnej</t>
  </si>
  <si>
    <t>0490</t>
  </si>
  <si>
    <t>Wpływy z innych lokalnych opłat pobieranych przez jednostki samorządu terytorialnego na podstawie odrębnych ustaw</t>
  </si>
  <si>
    <t>0590</t>
  </si>
  <si>
    <t>Wpływy z opłat za koncesje i licencje</t>
  </si>
  <si>
    <t>0620</t>
  </si>
  <si>
    <t>Wpływy z opłat za zezwolenia, akredytacje oraz opłaty ewidencyjne, w tym opłaty za częstotliwości</t>
  </si>
  <si>
    <t>Wpływy z tytułu kosztów egzekucyjnych, opłaty komorniczej i kosztów upomnień</t>
  </si>
  <si>
    <t>0650</t>
  </si>
  <si>
    <t>Wpływy z opłat za wydawanie prawa jazdy</t>
  </si>
  <si>
    <t>Udziały powiatów w podatkach stanowiących dochód budżetu państwa</t>
  </si>
  <si>
    <t>0010</t>
  </si>
  <si>
    <t>0020</t>
  </si>
  <si>
    <t>Różne rozliczenia</t>
  </si>
  <si>
    <t>Część oświatowa subwencji ogólnej dla jednostek samorządu terytorialnego</t>
  </si>
  <si>
    <t>2920</t>
  </si>
  <si>
    <t>Subwencje ogólne z budżetu państwa</t>
  </si>
  <si>
    <t>75803</t>
  </si>
  <si>
    <t>Część wyrównawcza subwencji ogólnej dla jednostek samorządu terytorialnego</t>
  </si>
  <si>
    <t>Różne rozliczenia finansowe</t>
  </si>
  <si>
    <t>75832</t>
  </si>
  <si>
    <t>Część równoważąca subwencji ogólnej dla powiatów</t>
  </si>
  <si>
    <t>Oświata i wychowanie</t>
  </si>
  <si>
    <t>Szkoły podstawowe specjalne</t>
  </si>
  <si>
    <t>2130</t>
  </si>
  <si>
    <t>Dotacje celowe otrzymane z budżetu państwa na realizację bieżących zadań własnych powiatu</t>
  </si>
  <si>
    <t>80105</t>
  </si>
  <si>
    <t>Przedszkola specjalne</t>
  </si>
  <si>
    <t>80115</t>
  </si>
  <si>
    <t>Technika</t>
  </si>
  <si>
    <t>0610</t>
  </si>
  <si>
    <t>Wpływy z opłat egzaminacyjnyc oraz opłat za wydawanie świadectw, dyplomów, zaświadczeń, certyfikatów i ich duplikatów</t>
  </si>
  <si>
    <t>80117</t>
  </si>
  <si>
    <t>Branżowe szkoły I i II stopnia</t>
  </si>
  <si>
    <t>Licea ogólnokształcące</t>
  </si>
  <si>
    <t>Centra kształcenia ustawicznego i praktycznego oraz ośrodki dokształcania zawodowego</t>
  </si>
  <si>
    <t>2320</t>
  </si>
  <si>
    <t>Dotacje celowe otrzymane z powiatu na zadania bieżące realizowane na podstawie porozumień (umów) między jednostkami samorządu terytorialnego</t>
  </si>
  <si>
    <t>80195</t>
  </si>
  <si>
    <t>2057</t>
  </si>
  <si>
    <t>2059</t>
  </si>
  <si>
    <t>2120</t>
  </si>
  <si>
    <t>Dotacje celowe otrzymane z budżetu państwa na zadania bieżące realizowane przez powiat na podstawie porozumień z organami administracji rządowej</t>
  </si>
  <si>
    <t>Pomoc społeczna</t>
  </si>
  <si>
    <t>85202</t>
  </si>
  <si>
    <t xml:space="preserve">Wpływy z usług </t>
  </si>
  <si>
    <t>85203</t>
  </si>
  <si>
    <t>Ośrodki wsparcia</t>
  </si>
  <si>
    <t>85218</t>
  </si>
  <si>
    <t>Powiatowe centra pomocy rodzinie</t>
  </si>
  <si>
    <t>Pozostałe zadania w zakresie polityki społecznej</t>
  </si>
  <si>
    <t>Zespoły do spraw orzekania o  niepełnosprawności</t>
  </si>
  <si>
    <t>Państwowy Fundusz Rehabilitacji Osób Niepełnosprawnych</t>
  </si>
  <si>
    <t>Powiatowe urzędy pracy</t>
  </si>
  <si>
    <t>2690</t>
  </si>
  <si>
    <t>Edukacyjna opieka wychowawcza</t>
  </si>
  <si>
    <t>Specjalne ośrodki szkolno-wychowawcze</t>
  </si>
  <si>
    <t>Poradnie psychologiczno pedagogiczne</t>
  </si>
  <si>
    <t>0960</t>
  </si>
  <si>
    <t>Wpływy z otrzymanych spadków, zapisów i darowizn w postaci pieniężnej</t>
  </si>
  <si>
    <t>Internaty i bursy szkolne</t>
  </si>
  <si>
    <t>85416</t>
  </si>
  <si>
    <t>Pomoc materialna dla uczniów o charakterze motywacyjnym</t>
  </si>
  <si>
    <t>85417</t>
  </si>
  <si>
    <t>Szkolne schroniska młodzieżowe</t>
  </si>
  <si>
    <t>Rodzina</t>
  </si>
  <si>
    <t>85508</t>
  </si>
  <si>
    <t>Rodziny zastępcze</t>
  </si>
  <si>
    <t>2900</t>
  </si>
  <si>
    <t xml:space="preserve">Wpływy z wpłat gmin i powiatów na rzecz innych jednostek samorządu terytorialnego oraz związków gmin, związków powiatowo - gminnych lub związków  powiatów na dofinansowanie zadań bieżacych </t>
  </si>
  <si>
    <t>85510</t>
  </si>
  <si>
    <t>Działalność placówek opiekuńczo - wychowawczych</t>
  </si>
  <si>
    <t>Gospodarka komunalna i ochrona środowiska</t>
  </si>
  <si>
    <t>90019</t>
  </si>
  <si>
    <t>Wpływy i wydatki związane z gromadzeniem środków z opłat i kar za korzystanie ze środowiska</t>
  </si>
  <si>
    <t>Kultura i ochrona dziedzictwa narodowego</t>
  </si>
  <si>
    <t>Ogółem</t>
  </si>
  <si>
    <t>Realizacja dochodów w podziale na:</t>
  </si>
  <si>
    <t xml:space="preserve">Wykonanie </t>
  </si>
  <si>
    <t>Dochody  bieżące</t>
  </si>
  <si>
    <t>Dochody majątkowe</t>
  </si>
  <si>
    <t xml:space="preserve">Wpływy z tytułu kar i odszkodowań wynikających z umów  </t>
  </si>
  <si>
    <t>80116</t>
  </si>
  <si>
    <t>Szkoły policealne</t>
  </si>
  <si>
    <t>2710</t>
  </si>
  <si>
    <t>Kultura fizyczna</t>
  </si>
  <si>
    <t>92695</t>
  </si>
  <si>
    <t>60004</t>
  </si>
  <si>
    <t>Lokalny transport zbiorowy</t>
  </si>
  <si>
    <t>2170</t>
  </si>
  <si>
    <t>Środki otrzymane z państwowych funduszy celowych na realizację zadań bieżących jednostek sektora finansów publicznych</t>
  </si>
  <si>
    <t xml:space="preserve">Dotacja celowa otrzymana z tytułu pomocy finansowej udzielanej między jednostkami samorządu terytorialnego na dofinansowanie własnych zadań bieżących </t>
  </si>
  <si>
    <t>0570</t>
  </si>
  <si>
    <t>Wpływy z tytułu grzywien, mandatów i innych kar pieniężnych od osób fizycznych</t>
  </si>
  <si>
    <t xml:space="preserve">Wpływy z podatku dochodowego od osób fizycznych </t>
  </si>
  <si>
    <t xml:space="preserve">Wpływy z podatku dochodowego od osób prawnych </t>
  </si>
  <si>
    <t>75085</t>
  </si>
  <si>
    <t>Wspólna obsługa jednostek samorządu terytorialnego</t>
  </si>
  <si>
    <t>Realizacja zadań wymagających stosowania specjalnej organizacji nauki i metod pracy dla dzieci i młodzieży w  gimnazjach, klasach dotychczasowego gimnazjum prowadzonych w szkołach innego typu,  liceach ogólnokształcących, technikach, szkołach policealnych, branżowych szkołach I i II stopnia i klasach dotychczsowej zasadniczej szkoły zawodowej prowadzonych w branżowych szkołach I stopnia oraz szkołach artystycznych</t>
  </si>
  <si>
    <t>80152</t>
  </si>
  <si>
    <t>Wpływy z opłat za trwały zarząd, użytkowanie i służebności</t>
  </si>
  <si>
    <t>0580</t>
  </si>
  <si>
    <t>Wpływy z tytułu grzywien i innych kar pieniężnych od osób prawnych i innych jednostek organizacyjnych</t>
  </si>
  <si>
    <t>85395</t>
  </si>
  <si>
    <t>92105</t>
  </si>
  <si>
    <t>Pozostałe zadania w zakresie kultury</t>
  </si>
  <si>
    <t>85220</t>
  </si>
  <si>
    <t>Jednostki specjalistycznego poradnictwa, mieszkania chronione i ośrodki interwencji kryzysowej</t>
  </si>
  <si>
    <t>2440</t>
  </si>
  <si>
    <t>Dotacja otrzymana z państwowego funduszu celowego na realizację zadań bieżących jednostek sektora finansów publicznych</t>
  </si>
  <si>
    <t>75495</t>
  </si>
  <si>
    <t>80153</t>
  </si>
  <si>
    <t>Zapewnienie uczniom prawa do bezpłatnego dostepu do podręcznikow, materiałów edukacyjnych lub materiałów ćwiczeniowych</t>
  </si>
  <si>
    <t>6257</t>
  </si>
  <si>
    <t>6259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</si>
  <si>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</si>
  <si>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2100</t>
  </si>
  <si>
    <t>Środki z Funduszu Pomocy na finansowanie lub dofinansowanie zadań bieżących w zakresie pomocy obywatelom Ukrainy</t>
  </si>
  <si>
    <t>75802</t>
  </si>
  <si>
    <t>Uzupełnienie subwencji ogólnej dla jednostek samorządu terytorialnego</t>
  </si>
  <si>
    <t>2760</t>
  </si>
  <si>
    <t>Środki na uzupełnienie dochodów powiatów</t>
  </si>
  <si>
    <t>6370</t>
  </si>
  <si>
    <t>Środki otrzymane z Rządowego Funduszu Polski Ład: Program Inwestycji Strategicznych na realizację zadań inwestycyjnych</t>
  </si>
  <si>
    <t>Dotacja celowa otrzymana z budżetu państwa na realizację bieżących zadań własnych powiatu</t>
  </si>
  <si>
    <t>Wpływy z tytułu kar i odszkodowań wynikających z umów</t>
  </si>
  <si>
    <t>Dotacja celowa otrzymana z budżetu państwa na zadania bieżące realizowane przez powiat na podstawie porozumień z organami administracji rządowej</t>
  </si>
  <si>
    <t>Wpływy z najmu i dzierżawy składników majątkowych Skarbu Państwa, jednostek samorządu terytorialnego lub innych jednostek zaliczanych do sektora finansów publicznych oraz innych umów o podobnym charakterze</t>
  </si>
  <si>
    <t>6180</t>
  </si>
  <si>
    <t>Środki na inwestycje na drogach publicznych powiatowych i wojewódzkich oraz na drogach powiatowych, wojewódzkich i krajowych w granicach miast na prawach powiatu</t>
  </si>
  <si>
    <t>71095</t>
  </si>
  <si>
    <t>Obrona narodowa</t>
  </si>
  <si>
    <t>75224</t>
  </si>
  <si>
    <t>2007</t>
  </si>
  <si>
    <t>Dotacja celowa w ramach programów finansowanych z udziałem środków europejskich oraz środków, o których mowa w art.5 ust.1 pkt 3 oraz ust. 3 pkt 5 i 6 ustawy, lub płatności w ramach budżetu środków europejskich, z wyłączeniem dochodów klasyfikowanych w paragrafie 205</t>
  </si>
  <si>
    <t>85231</t>
  </si>
  <si>
    <t>Pomoc dla cudzoziemców</t>
  </si>
  <si>
    <t>Kwalifikacja wojskowa</t>
  </si>
  <si>
    <t>Realizacja dochodów za 2024 r.</t>
  </si>
  <si>
    <t>010</t>
  </si>
  <si>
    <t>01005</t>
  </si>
  <si>
    <t>Rolnictwo i łowiectwo</t>
  </si>
  <si>
    <t>Prace geodezyjno-urządzeniowe na potrzeby rolnictwa</t>
  </si>
  <si>
    <t>2700</t>
  </si>
  <si>
    <t>Środki na dofinansowanie własnych zadań bieżących gmin, powiatów (związków gmin, związków powiatowo-gminnych,związków powiatów), samorządów województw, pozyskane z innych źródeł</t>
  </si>
  <si>
    <t>75109</t>
  </si>
  <si>
    <t>Wybory do rad gmin, rad powiatów i sejmików województw, wybory wójtów, burmistrzów i prezydentów miast oraz referenda gminne, powiatowe i wojewódzkie</t>
  </si>
  <si>
    <t>Urzędy naczelnych organów władzy państwowej, kontroli i ochrony prawa oraz sądownictwa</t>
  </si>
  <si>
    <t>75212</t>
  </si>
  <si>
    <t>Pozostałe wydatki obronne</t>
  </si>
  <si>
    <t>75478</t>
  </si>
  <si>
    <t>Usuwanie skutków klęsk żywiołowych</t>
  </si>
  <si>
    <t>6420</t>
  </si>
  <si>
    <t xml:space="preserve">Dotacja celowa otrzymana z budżetu państwa na inwestycje i zakupy inwestycyjne realizowane przez powiat na podstawie porozumień z organami administracji rządowej </t>
  </si>
  <si>
    <t>75806</t>
  </si>
  <si>
    <t>Część rozwojowa subwencji ogólnej dla jednostek samorządu terytorialnego</t>
  </si>
  <si>
    <t>0900</t>
  </si>
  <si>
    <t>Wpływy z odsetek od dotacji oraz płatności: wykorzystanych niezgodnie z przeznaczeniem lub wykorzystanych z naruszeniem procedur, o których mowa w art. 184 ustawy, pobranych nienależnie lub w nadmiernej wysokości</t>
  </si>
  <si>
    <t>Dotacja celowa otrzymana z tytułu pomocy finansowej udzielanej między jednostkami samorządu terytorialnego na dofinansowanie własnych zadań bieżących</t>
  </si>
  <si>
    <t>2910</t>
  </si>
  <si>
    <t>Wpływy ze zwrotów dotacji oraz płatności wykorzystanych niezgodnie z przeznaczeniem lub wykorzystanych z naruszeniem procedur, o których mowa w art. 184 ustawy, pobranych nienależnie lub w nadmiernej wysokości</t>
  </si>
  <si>
    <t>85156</t>
  </si>
  <si>
    <t>Składki na ubezpieczenie zdrowotne oraz świadczenia dla osób nieobjętych obowiązkiem ubezpieczenia zdrowotnego</t>
  </si>
  <si>
    <t>Ochrona zdrowia</t>
  </si>
  <si>
    <t>Domy pomocy społecznej</t>
  </si>
  <si>
    <t>85195</t>
  </si>
  <si>
    <t>85295</t>
  </si>
  <si>
    <t>85322</t>
  </si>
  <si>
    <t>Fundusz Pracy</t>
  </si>
  <si>
    <t>Środki z Funduszu Pracy otrzymane na realizację zadań wynikających z odrębnych ustaw</t>
  </si>
  <si>
    <t>92120</t>
  </si>
  <si>
    <t>Ochrona zabytków i opieka nad zabytkami</t>
  </si>
  <si>
    <t>6090</t>
  </si>
  <si>
    <t>Środki z Funduszu Przeciwdziałania COVID-19 na finansowanie lub dofinansowanie kosztów realizacji inwestycji i zakupów inwestycyjnych związanych z przeciwdziałaniem COVID-19</t>
  </si>
  <si>
    <t>92605</t>
  </si>
  <si>
    <t>Zadania w zakresie kultury fizycznej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</si>
</sst>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b/>
      <i/>
      <sz val="8"/>
      <name val="Arial CE"/>
      <charset val="238"/>
    </font>
    <font>
      <u/>
      <sz val="8"/>
      <name val="Arial CE"/>
      <family val="2"/>
      <charset val="238"/>
    </font>
    <font>
      <b/>
      <sz val="8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u/>
      <sz val="8"/>
      <name val="Arial CE"/>
      <family val="2"/>
      <charset val="238"/>
    </font>
    <font>
      <sz val="8"/>
      <name val="Arial CE"/>
      <charset val="238"/>
    </font>
    <font>
      <i/>
      <sz val="8"/>
      <name val="Arial CE"/>
      <charset val="238"/>
    </font>
    <font>
      <b/>
      <u/>
      <sz val="8"/>
      <name val="Arial CE"/>
      <charset val="238"/>
    </font>
    <font>
      <b/>
      <i/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11"/>
      <name val="Calibri"/>
      <family val="2"/>
      <charset val="238"/>
      <scheme val="minor"/>
    </font>
    <font>
      <sz val="8"/>
      <color rgb="FFFF000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10" fontId="7" fillId="0" borderId="1" xfId="2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10" fontId="5" fillId="0" borderId="1" xfId="2" applyNumberFormat="1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10" fontId="2" fillId="0" borderId="1" xfId="2" applyNumberFormat="1" applyFont="1" applyBorder="1" applyAlignment="1">
      <alignment vertical="center"/>
    </xf>
    <xf numFmtId="10" fontId="3" fillId="0" borderId="1" xfId="2" applyNumberFormat="1" applyFont="1" applyBorder="1" applyAlignment="1">
      <alignment vertical="center"/>
    </xf>
    <xf numFmtId="10" fontId="9" fillId="0" borderId="1" xfId="2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0" fontId="10" fillId="0" borderId="1" xfId="2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justify" vertical="center" wrapText="1"/>
    </xf>
    <xf numFmtId="10" fontId="12" fillId="0" borderId="1" xfId="2" applyNumberFormat="1" applyFont="1" applyBorder="1" applyAlignment="1">
      <alignment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0" fontId="7" fillId="0" borderId="1" xfId="0" applyNumberFormat="1" applyFont="1" applyBorder="1" applyAlignment="1">
      <alignment horizontal="center" vertical="center"/>
    </xf>
    <xf numFmtId="43" fontId="7" fillId="0" borderId="0" xfId="0" applyNumberFormat="1" applyFont="1" applyBorder="1" applyAlignment="1">
      <alignment vertical="center"/>
    </xf>
    <xf numFmtId="43" fontId="15" fillId="0" borderId="0" xfId="1" applyNumberFormat="1" applyFont="1" applyBorder="1" applyAlignment="1">
      <alignment horizontal="right" vertical="center"/>
    </xf>
    <xf numFmtId="43" fontId="15" fillId="0" borderId="0" xfId="1" applyFont="1" applyBorder="1" applyAlignment="1">
      <alignment horizontal="right" vertical="center"/>
    </xf>
    <xf numFmtId="43" fontId="3" fillId="0" borderId="1" xfId="1" applyNumberFormat="1" applyFont="1" applyBorder="1" applyAlignment="1">
      <alignment horizontal="right" vertical="center"/>
    </xf>
    <xf numFmtId="43" fontId="9" fillId="0" borderId="1" xfId="1" applyNumberFormat="1" applyFont="1" applyBorder="1" applyAlignment="1">
      <alignment horizontal="right" vertical="center"/>
    </xf>
    <xf numFmtId="43" fontId="7" fillId="0" borderId="1" xfId="1" applyNumberFormat="1" applyFont="1" applyBorder="1" applyAlignment="1">
      <alignment horizontal="right" vertical="center"/>
    </xf>
    <xf numFmtId="43" fontId="7" fillId="0" borderId="1" xfId="1" applyFont="1" applyBorder="1" applyAlignment="1">
      <alignment horizontal="right" vertical="center"/>
    </xf>
    <xf numFmtId="43" fontId="12" fillId="0" borderId="1" xfId="1" applyNumberFormat="1" applyFont="1" applyBorder="1" applyAlignment="1">
      <alignment horizontal="right" vertical="center"/>
    </xf>
    <xf numFmtId="43" fontId="2" fillId="0" borderId="1" xfId="1" applyNumberFormat="1" applyFont="1" applyBorder="1" applyAlignment="1">
      <alignment horizontal="right" vertical="center"/>
    </xf>
    <xf numFmtId="43" fontId="2" fillId="0" borderId="1" xfId="1" applyFont="1" applyBorder="1" applyAlignment="1">
      <alignment horizontal="right" vertical="center"/>
    </xf>
    <xf numFmtId="43" fontId="9" fillId="0" borderId="1" xfId="1" applyFont="1" applyBorder="1" applyAlignment="1">
      <alignment horizontal="right" vertical="center"/>
    </xf>
    <xf numFmtId="43" fontId="12" fillId="0" borderId="1" xfId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3" fontId="5" fillId="0" borderId="1" xfId="1" applyNumberFormat="1" applyFont="1" applyBorder="1" applyAlignment="1">
      <alignment horizontal="right" vertical="center"/>
    </xf>
    <xf numFmtId="43" fontId="7" fillId="0" borderId="1" xfId="1" applyNumberFormat="1" applyFont="1" applyBorder="1" applyAlignment="1">
      <alignment horizontal="center" vertical="center"/>
    </xf>
    <xf numFmtId="43" fontId="7" fillId="0" borderId="1" xfId="1" applyFont="1" applyBorder="1" applyAlignment="1" applyProtection="1">
      <alignment horizontal="center" vertical="center"/>
      <protection locked="0"/>
    </xf>
    <xf numFmtId="43" fontId="7" fillId="0" borderId="1" xfId="1" applyNumberFormat="1" applyFont="1" applyBorder="1" applyAlignment="1">
      <alignment vertical="center"/>
    </xf>
    <xf numFmtId="43" fontId="7" fillId="0" borderId="1" xfId="1" applyFont="1" applyBorder="1" applyAlignment="1">
      <alignment vertical="center"/>
    </xf>
    <xf numFmtId="43" fontId="2" fillId="0" borderId="0" xfId="1" applyNumberFormat="1" applyFont="1" applyBorder="1" applyAlignment="1">
      <alignment horizontal="right" vertical="center"/>
    </xf>
    <xf numFmtId="43" fontId="2" fillId="0" borderId="0" xfId="1" applyFont="1" applyBorder="1" applyAlignment="1">
      <alignment horizontal="right" vertical="center"/>
    </xf>
    <xf numFmtId="43" fontId="2" fillId="0" borderId="1" xfId="1" applyNumberFormat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 wrapText="1"/>
    </xf>
    <xf numFmtId="164" fontId="3" fillId="0" borderId="0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0"/>
  <sheetViews>
    <sheetView tabSelected="1" topLeftCell="A250" workbookViewId="0">
      <selection activeCell="A248" sqref="A248:B249"/>
    </sheetView>
  </sheetViews>
  <sheetFormatPr defaultRowHeight="11.25" x14ac:dyDescent="0.25"/>
  <cols>
    <col min="1" max="1" width="4" style="1" customWidth="1"/>
    <col min="2" max="2" width="5.42578125" style="3" customWidth="1"/>
    <col min="3" max="3" width="5.140625" style="24" customWidth="1"/>
    <col min="4" max="4" width="36.42578125" style="4" customWidth="1"/>
    <col min="5" max="5" width="14.5703125" style="56" customWidth="1"/>
    <col min="6" max="6" width="14.5703125" style="57" customWidth="1"/>
    <col min="7" max="7" width="7.7109375" style="2" customWidth="1"/>
    <col min="8" max="8" width="14.5703125" style="2" bestFit="1" customWidth="1"/>
    <col min="9" max="9" width="16.28515625" style="2" customWidth="1"/>
    <col min="10" max="256" width="9.140625" style="2"/>
    <col min="257" max="257" width="4" style="2" customWidth="1"/>
    <col min="258" max="258" width="5.42578125" style="2" customWidth="1"/>
    <col min="259" max="259" width="5.140625" style="2" customWidth="1"/>
    <col min="260" max="260" width="37.85546875" style="2" customWidth="1"/>
    <col min="261" max="261" width="14.5703125" style="2" customWidth="1"/>
    <col min="262" max="262" width="13.85546875" style="2" customWidth="1"/>
    <col min="263" max="263" width="7.7109375" style="2" customWidth="1"/>
    <col min="264" max="512" width="9.140625" style="2"/>
    <col min="513" max="513" width="4" style="2" customWidth="1"/>
    <col min="514" max="514" width="5.42578125" style="2" customWidth="1"/>
    <col min="515" max="515" width="5.140625" style="2" customWidth="1"/>
    <col min="516" max="516" width="37.85546875" style="2" customWidth="1"/>
    <col min="517" max="517" width="14.5703125" style="2" customWidth="1"/>
    <col min="518" max="518" width="13.85546875" style="2" customWidth="1"/>
    <col min="519" max="519" width="7.7109375" style="2" customWidth="1"/>
    <col min="520" max="768" width="9.140625" style="2"/>
    <col min="769" max="769" width="4" style="2" customWidth="1"/>
    <col min="770" max="770" width="5.42578125" style="2" customWidth="1"/>
    <col min="771" max="771" width="5.140625" style="2" customWidth="1"/>
    <col min="772" max="772" width="37.85546875" style="2" customWidth="1"/>
    <col min="773" max="773" width="14.5703125" style="2" customWidth="1"/>
    <col min="774" max="774" width="13.85546875" style="2" customWidth="1"/>
    <col min="775" max="775" width="7.7109375" style="2" customWidth="1"/>
    <col min="776" max="1024" width="9.140625" style="2"/>
    <col min="1025" max="1025" width="4" style="2" customWidth="1"/>
    <col min="1026" max="1026" width="5.42578125" style="2" customWidth="1"/>
    <col min="1027" max="1027" width="5.140625" style="2" customWidth="1"/>
    <col min="1028" max="1028" width="37.85546875" style="2" customWidth="1"/>
    <col min="1029" max="1029" width="14.5703125" style="2" customWidth="1"/>
    <col min="1030" max="1030" width="13.85546875" style="2" customWidth="1"/>
    <col min="1031" max="1031" width="7.7109375" style="2" customWidth="1"/>
    <col min="1032" max="1280" width="9.140625" style="2"/>
    <col min="1281" max="1281" width="4" style="2" customWidth="1"/>
    <col min="1282" max="1282" width="5.42578125" style="2" customWidth="1"/>
    <col min="1283" max="1283" width="5.140625" style="2" customWidth="1"/>
    <col min="1284" max="1284" width="37.85546875" style="2" customWidth="1"/>
    <col min="1285" max="1285" width="14.5703125" style="2" customWidth="1"/>
    <col min="1286" max="1286" width="13.85546875" style="2" customWidth="1"/>
    <col min="1287" max="1287" width="7.7109375" style="2" customWidth="1"/>
    <col min="1288" max="1536" width="9.140625" style="2"/>
    <col min="1537" max="1537" width="4" style="2" customWidth="1"/>
    <col min="1538" max="1538" width="5.42578125" style="2" customWidth="1"/>
    <col min="1539" max="1539" width="5.140625" style="2" customWidth="1"/>
    <col min="1540" max="1540" width="37.85546875" style="2" customWidth="1"/>
    <col min="1541" max="1541" width="14.5703125" style="2" customWidth="1"/>
    <col min="1542" max="1542" width="13.85546875" style="2" customWidth="1"/>
    <col min="1543" max="1543" width="7.7109375" style="2" customWidth="1"/>
    <col min="1544" max="1792" width="9.140625" style="2"/>
    <col min="1793" max="1793" width="4" style="2" customWidth="1"/>
    <col min="1794" max="1794" width="5.42578125" style="2" customWidth="1"/>
    <col min="1795" max="1795" width="5.140625" style="2" customWidth="1"/>
    <col min="1796" max="1796" width="37.85546875" style="2" customWidth="1"/>
    <col min="1797" max="1797" width="14.5703125" style="2" customWidth="1"/>
    <col min="1798" max="1798" width="13.85546875" style="2" customWidth="1"/>
    <col min="1799" max="1799" width="7.7109375" style="2" customWidth="1"/>
    <col min="1800" max="2048" width="9.140625" style="2"/>
    <col min="2049" max="2049" width="4" style="2" customWidth="1"/>
    <col min="2050" max="2050" width="5.42578125" style="2" customWidth="1"/>
    <col min="2051" max="2051" width="5.140625" style="2" customWidth="1"/>
    <col min="2052" max="2052" width="37.85546875" style="2" customWidth="1"/>
    <col min="2053" max="2053" width="14.5703125" style="2" customWidth="1"/>
    <col min="2054" max="2054" width="13.85546875" style="2" customWidth="1"/>
    <col min="2055" max="2055" width="7.7109375" style="2" customWidth="1"/>
    <col min="2056" max="2304" width="9.140625" style="2"/>
    <col min="2305" max="2305" width="4" style="2" customWidth="1"/>
    <col min="2306" max="2306" width="5.42578125" style="2" customWidth="1"/>
    <col min="2307" max="2307" width="5.140625" style="2" customWidth="1"/>
    <col min="2308" max="2308" width="37.85546875" style="2" customWidth="1"/>
    <col min="2309" max="2309" width="14.5703125" style="2" customWidth="1"/>
    <col min="2310" max="2310" width="13.85546875" style="2" customWidth="1"/>
    <col min="2311" max="2311" width="7.7109375" style="2" customWidth="1"/>
    <col min="2312" max="2560" width="9.140625" style="2"/>
    <col min="2561" max="2561" width="4" style="2" customWidth="1"/>
    <col min="2562" max="2562" width="5.42578125" style="2" customWidth="1"/>
    <col min="2563" max="2563" width="5.140625" style="2" customWidth="1"/>
    <col min="2564" max="2564" width="37.85546875" style="2" customWidth="1"/>
    <col min="2565" max="2565" width="14.5703125" style="2" customWidth="1"/>
    <col min="2566" max="2566" width="13.85546875" style="2" customWidth="1"/>
    <col min="2567" max="2567" width="7.7109375" style="2" customWidth="1"/>
    <col min="2568" max="2816" width="9.140625" style="2"/>
    <col min="2817" max="2817" width="4" style="2" customWidth="1"/>
    <col min="2818" max="2818" width="5.42578125" style="2" customWidth="1"/>
    <col min="2819" max="2819" width="5.140625" style="2" customWidth="1"/>
    <col min="2820" max="2820" width="37.85546875" style="2" customWidth="1"/>
    <col min="2821" max="2821" width="14.5703125" style="2" customWidth="1"/>
    <col min="2822" max="2822" width="13.85546875" style="2" customWidth="1"/>
    <col min="2823" max="2823" width="7.7109375" style="2" customWidth="1"/>
    <col min="2824" max="3072" width="9.140625" style="2"/>
    <col min="3073" max="3073" width="4" style="2" customWidth="1"/>
    <col min="3074" max="3074" width="5.42578125" style="2" customWidth="1"/>
    <col min="3075" max="3075" width="5.140625" style="2" customWidth="1"/>
    <col min="3076" max="3076" width="37.85546875" style="2" customWidth="1"/>
    <col min="3077" max="3077" width="14.5703125" style="2" customWidth="1"/>
    <col min="3078" max="3078" width="13.85546875" style="2" customWidth="1"/>
    <col min="3079" max="3079" width="7.7109375" style="2" customWidth="1"/>
    <col min="3080" max="3328" width="9.140625" style="2"/>
    <col min="3329" max="3329" width="4" style="2" customWidth="1"/>
    <col min="3330" max="3330" width="5.42578125" style="2" customWidth="1"/>
    <col min="3331" max="3331" width="5.140625" style="2" customWidth="1"/>
    <col min="3332" max="3332" width="37.85546875" style="2" customWidth="1"/>
    <col min="3333" max="3333" width="14.5703125" style="2" customWidth="1"/>
    <col min="3334" max="3334" width="13.85546875" style="2" customWidth="1"/>
    <col min="3335" max="3335" width="7.7109375" style="2" customWidth="1"/>
    <col min="3336" max="3584" width="9.140625" style="2"/>
    <col min="3585" max="3585" width="4" style="2" customWidth="1"/>
    <col min="3586" max="3586" width="5.42578125" style="2" customWidth="1"/>
    <col min="3587" max="3587" width="5.140625" style="2" customWidth="1"/>
    <col min="3588" max="3588" width="37.85546875" style="2" customWidth="1"/>
    <col min="3589" max="3589" width="14.5703125" style="2" customWidth="1"/>
    <col min="3590" max="3590" width="13.85546875" style="2" customWidth="1"/>
    <col min="3591" max="3591" width="7.7109375" style="2" customWidth="1"/>
    <col min="3592" max="3840" width="9.140625" style="2"/>
    <col min="3841" max="3841" width="4" style="2" customWidth="1"/>
    <col min="3842" max="3842" width="5.42578125" style="2" customWidth="1"/>
    <col min="3843" max="3843" width="5.140625" style="2" customWidth="1"/>
    <col min="3844" max="3844" width="37.85546875" style="2" customWidth="1"/>
    <col min="3845" max="3845" width="14.5703125" style="2" customWidth="1"/>
    <col min="3846" max="3846" width="13.85546875" style="2" customWidth="1"/>
    <col min="3847" max="3847" width="7.7109375" style="2" customWidth="1"/>
    <col min="3848" max="4096" width="9.140625" style="2"/>
    <col min="4097" max="4097" width="4" style="2" customWidth="1"/>
    <col min="4098" max="4098" width="5.42578125" style="2" customWidth="1"/>
    <col min="4099" max="4099" width="5.140625" style="2" customWidth="1"/>
    <col min="4100" max="4100" width="37.85546875" style="2" customWidth="1"/>
    <col min="4101" max="4101" width="14.5703125" style="2" customWidth="1"/>
    <col min="4102" max="4102" width="13.85546875" style="2" customWidth="1"/>
    <col min="4103" max="4103" width="7.7109375" style="2" customWidth="1"/>
    <col min="4104" max="4352" width="9.140625" style="2"/>
    <col min="4353" max="4353" width="4" style="2" customWidth="1"/>
    <col min="4354" max="4354" width="5.42578125" style="2" customWidth="1"/>
    <col min="4355" max="4355" width="5.140625" style="2" customWidth="1"/>
    <col min="4356" max="4356" width="37.85546875" style="2" customWidth="1"/>
    <col min="4357" max="4357" width="14.5703125" style="2" customWidth="1"/>
    <col min="4358" max="4358" width="13.85546875" style="2" customWidth="1"/>
    <col min="4359" max="4359" width="7.7109375" style="2" customWidth="1"/>
    <col min="4360" max="4608" width="9.140625" style="2"/>
    <col min="4609" max="4609" width="4" style="2" customWidth="1"/>
    <col min="4610" max="4610" width="5.42578125" style="2" customWidth="1"/>
    <col min="4611" max="4611" width="5.140625" style="2" customWidth="1"/>
    <col min="4612" max="4612" width="37.85546875" style="2" customWidth="1"/>
    <col min="4613" max="4613" width="14.5703125" style="2" customWidth="1"/>
    <col min="4614" max="4614" width="13.85546875" style="2" customWidth="1"/>
    <col min="4615" max="4615" width="7.7109375" style="2" customWidth="1"/>
    <col min="4616" max="4864" width="9.140625" style="2"/>
    <col min="4865" max="4865" width="4" style="2" customWidth="1"/>
    <col min="4866" max="4866" width="5.42578125" style="2" customWidth="1"/>
    <col min="4867" max="4867" width="5.140625" style="2" customWidth="1"/>
    <col min="4868" max="4868" width="37.85546875" style="2" customWidth="1"/>
    <col min="4869" max="4869" width="14.5703125" style="2" customWidth="1"/>
    <col min="4870" max="4870" width="13.85546875" style="2" customWidth="1"/>
    <col min="4871" max="4871" width="7.7109375" style="2" customWidth="1"/>
    <col min="4872" max="5120" width="9.140625" style="2"/>
    <col min="5121" max="5121" width="4" style="2" customWidth="1"/>
    <col min="5122" max="5122" width="5.42578125" style="2" customWidth="1"/>
    <col min="5123" max="5123" width="5.140625" style="2" customWidth="1"/>
    <col min="5124" max="5124" width="37.85546875" style="2" customWidth="1"/>
    <col min="5125" max="5125" width="14.5703125" style="2" customWidth="1"/>
    <col min="5126" max="5126" width="13.85546875" style="2" customWidth="1"/>
    <col min="5127" max="5127" width="7.7109375" style="2" customWidth="1"/>
    <col min="5128" max="5376" width="9.140625" style="2"/>
    <col min="5377" max="5377" width="4" style="2" customWidth="1"/>
    <col min="5378" max="5378" width="5.42578125" style="2" customWidth="1"/>
    <col min="5379" max="5379" width="5.140625" style="2" customWidth="1"/>
    <col min="5380" max="5380" width="37.85546875" style="2" customWidth="1"/>
    <col min="5381" max="5381" width="14.5703125" style="2" customWidth="1"/>
    <col min="5382" max="5382" width="13.85546875" style="2" customWidth="1"/>
    <col min="5383" max="5383" width="7.7109375" style="2" customWidth="1"/>
    <col min="5384" max="5632" width="9.140625" style="2"/>
    <col min="5633" max="5633" width="4" style="2" customWidth="1"/>
    <col min="5634" max="5634" width="5.42578125" style="2" customWidth="1"/>
    <col min="5635" max="5635" width="5.140625" style="2" customWidth="1"/>
    <col min="5636" max="5636" width="37.85546875" style="2" customWidth="1"/>
    <col min="5637" max="5637" width="14.5703125" style="2" customWidth="1"/>
    <col min="5638" max="5638" width="13.85546875" style="2" customWidth="1"/>
    <col min="5639" max="5639" width="7.7109375" style="2" customWidth="1"/>
    <col min="5640" max="5888" width="9.140625" style="2"/>
    <col min="5889" max="5889" width="4" style="2" customWidth="1"/>
    <col min="5890" max="5890" width="5.42578125" style="2" customWidth="1"/>
    <col min="5891" max="5891" width="5.140625" style="2" customWidth="1"/>
    <col min="5892" max="5892" width="37.85546875" style="2" customWidth="1"/>
    <col min="5893" max="5893" width="14.5703125" style="2" customWidth="1"/>
    <col min="5894" max="5894" width="13.85546875" style="2" customWidth="1"/>
    <col min="5895" max="5895" width="7.7109375" style="2" customWidth="1"/>
    <col min="5896" max="6144" width="9.140625" style="2"/>
    <col min="6145" max="6145" width="4" style="2" customWidth="1"/>
    <col min="6146" max="6146" width="5.42578125" style="2" customWidth="1"/>
    <col min="6147" max="6147" width="5.140625" style="2" customWidth="1"/>
    <col min="6148" max="6148" width="37.85546875" style="2" customWidth="1"/>
    <col min="6149" max="6149" width="14.5703125" style="2" customWidth="1"/>
    <col min="6150" max="6150" width="13.85546875" style="2" customWidth="1"/>
    <col min="6151" max="6151" width="7.7109375" style="2" customWidth="1"/>
    <col min="6152" max="6400" width="9.140625" style="2"/>
    <col min="6401" max="6401" width="4" style="2" customWidth="1"/>
    <col min="6402" max="6402" width="5.42578125" style="2" customWidth="1"/>
    <col min="6403" max="6403" width="5.140625" style="2" customWidth="1"/>
    <col min="6404" max="6404" width="37.85546875" style="2" customWidth="1"/>
    <col min="6405" max="6405" width="14.5703125" style="2" customWidth="1"/>
    <col min="6406" max="6406" width="13.85546875" style="2" customWidth="1"/>
    <col min="6407" max="6407" width="7.7109375" style="2" customWidth="1"/>
    <col min="6408" max="6656" width="9.140625" style="2"/>
    <col min="6657" max="6657" width="4" style="2" customWidth="1"/>
    <col min="6658" max="6658" width="5.42578125" style="2" customWidth="1"/>
    <col min="6659" max="6659" width="5.140625" style="2" customWidth="1"/>
    <col min="6660" max="6660" width="37.85546875" style="2" customWidth="1"/>
    <col min="6661" max="6661" width="14.5703125" style="2" customWidth="1"/>
    <col min="6662" max="6662" width="13.85546875" style="2" customWidth="1"/>
    <col min="6663" max="6663" width="7.7109375" style="2" customWidth="1"/>
    <col min="6664" max="6912" width="9.140625" style="2"/>
    <col min="6913" max="6913" width="4" style="2" customWidth="1"/>
    <col min="6914" max="6914" width="5.42578125" style="2" customWidth="1"/>
    <col min="6915" max="6915" width="5.140625" style="2" customWidth="1"/>
    <col min="6916" max="6916" width="37.85546875" style="2" customWidth="1"/>
    <col min="6917" max="6917" width="14.5703125" style="2" customWidth="1"/>
    <col min="6918" max="6918" width="13.85546875" style="2" customWidth="1"/>
    <col min="6919" max="6919" width="7.7109375" style="2" customWidth="1"/>
    <col min="6920" max="7168" width="9.140625" style="2"/>
    <col min="7169" max="7169" width="4" style="2" customWidth="1"/>
    <col min="7170" max="7170" width="5.42578125" style="2" customWidth="1"/>
    <col min="7171" max="7171" width="5.140625" style="2" customWidth="1"/>
    <col min="7172" max="7172" width="37.85546875" style="2" customWidth="1"/>
    <col min="7173" max="7173" width="14.5703125" style="2" customWidth="1"/>
    <col min="7174" max="7174" width="13.85546875" style="2" customWidth="1"/>
    <col min="7175" max="7175" width="7.7109375" style="2" customWidth="1"/>
    <col min="7176" max="7424" width="9.140625" style="2"/>
    <col min="7425" max="7425" width="4" style="2" customWidth="1"/>
    <col min="7426" max="7426" width="5.42578125" style="2" customWidth="1"/>
    <col min="7427" max="7427" width="5.140625" style="2" customWidth="1"/>
    <col min="7428" max="7428" width="37.85546875" style="2" customWidth="1"/>
    <col min="7429" max="7429" width="14.5703125" style="2" customWidth="1"/>
    <col min="7430" max="7430" width="13.85546875" style="2" customWidth="1"/>
    <col min="7431" max="7431" width="7.7109375" style="2" customWidth="1"/>
    <col min="7432" max="7680" width="9.140625" style="2"/>
    <col min="7681" max="7681" width="4" style="2" customWidth="1"/>
    <col min="7682" max="7682" width="5.42578125" style="2" customWidth="1"/>
    <col min="7683" max="7683" width="5.140625" style="2" customWidth="1"/>
    <col min="7684" max="7684" width="37.85546875" style="2" customWidth="1"/>
    <col min="7685" max="7685" width="14.5703125" style="2" customWidth="1"/>
    <col min="7686" max="7686" width="13.85546875" style="2" customWidth="1"/>
    <col min="7687" max="7687" width="7.7109375" style="2" customWidth="1"/>
    <col min="7688" max="7936" width="9.140625" style="2"/>
    <col min="7937" max="7937" width="4" style="2" customWidth="1"/>
    <col min="7938" max="7938" width="5.42578125" style="2" customWidth="1"/>
    <col min="7939" max="7939" width="5.140625" style="2" customWidth="1"/>
    <col min="7940" max="7940" width="37.85546875" style="2" customWidth="1"/>
    <col min="7941" max="7941" width="14.5703125" style="2" customWidth="1"/>
    <col min="7942" max="7942" width="13.85546875" style="2" customWidth="1"/>
    <col min="7943" max="7943" width="7.7109375" style="2" customWidth="1"/>
    <col min="7944" max="8192" width="9.140625" style="2"/>
    <col min="8193" max="8193" width="4" style="2" customWidth="1"/>
    <col min="8194" max="8194" width="5.42578125" style="2" customWidth="1"/>
    <col min="8195" max="8195" width="5.140625" style="2" customWidth="1"/>
    <col min="8196" max="8196" width="37.85546875" style="2" customWidth="1"/>
    <col min="8197" max="8197" width="14.5703125" style="2" customWidth="1"/>
    <col min="8198" max="8198" width="13.85546875" style="2" customWidth="1"/>
    <col min="8199" max="8199" width="7.7109375" style="2" customWidth="1"/>
    <col min="8200" max="8448" width="9.140625" style="2"/>
    <col min="8449" max="8449" width="4" style="2" customWidth="1"/>
    <col min="8450" max="8450" width="5.42578125" style="2" customWidth="1"/>
    <col min="8451" max="8451" width="5.140625" style="2" customWidth="1"/>
    <col min="8452" max="8452" width="37.85546875" style="2" customWidth="1"/>
    <col min="8453" max="8453" width="14.5703125" style="2" customWidth="1"/>
    <col min="8454" max="8454" width="13.85546875" style="2" customWidth="1"/>
    <col min="8455" max="8455" width="7.7109375" style="2" customWidth="1"/>
    <col min="8456" max="8704" width="9.140625" style="2"/>
    <col min="8705" max="8705" width="4" style="2" customWidth="1"/>
    <col min="8706" max="8706" width="5.42578125" style="2" customWidth="1"/>
    <col min="8707" max="8707" width="5.140625" style="2" customWidth="1"/>
    <col min="8708" max="8708" width="37.85546875" style="2" customWidth="1"/>
    <col min="8709" max="8709" width="14.5703125" style="2" customWidth="1"/>
    <col min="8710" max="8710" width="13.85546875" style="2" customWidth="1"/>
    <col min="8711" max="8711" width="7.7109375" style="2" customWidth="1"/>
    <col min="8712" max="8960" width="9.140625" style="2"/>
    <col min="8961" max="8961" width="4" style="2" customWidth="1"/>
    <col min="8962" max="8962" width="5.42578125" style="2" customWidth="1"/>
    <col min="8963" max="8963" width="5.140625" style="2" customWidth="1"/>
    <col min="8964" max="8964" width="37.85546875" style="2" customWidth="1"/>
    <col min="8965" max="8965" width="14.5703125" style="2" customWidth="1"/>
    <col min="8966" max="8966" width="13.85546875" style="2" customWidth="1"/>
    <col min="8967" max="8967" width="7.7109375" style="2" customWidth="1"/>
    <col min="8968" max="9216" width="9.140625" style="2"/>
    <col min="9217" max="9217" width="4" style="2" customWidth="1"/>
    <col min="9218" max="9218" width="5.42578125" style="2" customWidth="1"/>
    <col min="9219" max="9219" width="5.140625" style="2" customWidth="1"/>
    <col min="9220" max="9220" width="37.85546875" style="2" customWidth="1"/>
    <col min="9221" max="9221" width="14.5703125" style="2" customWidth="1"/>
    <col min="9222" max="9222" width="13.85546875" style="2" customWidth="1"/>
    <col min="9223" max="9223" width="7.7109375" style="2" customWidth="1"/>
    <col min="9224" max="9472" width="9.140625" style="2"/>
    <col min="9473" max="9473" width="4" style="2" customWidth="1"/>
    <col min="9474" max="9474" width="5.42578125" style="2" customWidth="1"/>
    <col min="9475" max="9475" width="5.140625" style="2" customWidth="1"/>
    <col min="9476" max="9476" width="37.85546875" style="2" customWidth="1"/>
    <col min="9477" max="9477" width="14.5703125" style="2" customWidth="1"/>
    <col min="9478" max="9478" width="13.85546875" style="2" customWidth="1"/>
    <col min="9479" max="9479" width="7.7109375" style="2" customWidth="1"/>
    <col min="9480" max="9728" width="9.140625" style="2"/>
    <col min="9729" max="9729" width="4" style="2" customWidth="1"/>
    <col min="9730" max="9730" width="5.42578125" style="2" customWidth="1"/>
    <col min="9731" max="9731" width="5.140625" style="2" customWidth="1"/>
    <col min="9732" max="9732" width="37.85546875" style="2" customWidth="1"/>
    <col min="9733" max="9733" width="14.5703125" style="2" customWidth="1"/>
    <col min="9734" max="9734" width="13.85546875" style="2" customWidth="1"/>
    <col min="9735" max="9735" width="7.7109375" style="2" customWidth="1"/>
    <col min="9736" max="9984" width="9.140625" style="2"/>
    <col min="9985" max="9985" width="4" style="2" customWidth="1"/>
    <col min="9986" max="9986" width="5.42578125" style="2" customWidth="1"/>
    <col min="9987" max="9987" width="5.140625" style="2" customWidth="1"/>
    <col min="9988" max="9988" width="37.85546875" style="2" customWidth="1"/>
    <col min="9989" max="9989" width="14.5703125" style="2" customWidth="1"/>
    <col min="9990" max="9990" width="13.85546875" style="2" customWidth="1"/>
    <col min="9991" max="9991" width="7.7109375" style="2" customWidth="1"/>
    <col min="9992" max="10240" width="9.140625" style="2"/>
    <col min="10241" max="10241" width="4" style="2" customWidth="1"/>
    <col min="10242" max="10242" width="5.42578125" style="2" customWidth="1"/>
    <col min="10243" max="10243" width="5.140625" style="2" customWidth="1"/>
    <col min="10244" max="10244" width="37.85546875" style="2" customWidth="1"/>
    <col min="10245" max="10245" width="14.5703125" style="2" customWidth="1"/>
    <col min="10246" max="10246" width="13.85546875" style="2" customWidth="1"/>
    <col min="10247" max="10247" width="7.7109375" style="2" customWidth="1"/>
    <col min="10248" max="10496" width="9.140625" style="2"/>
    <col min="10497" max="10497" width="4" style="2" customWidth="1"/>
    <col min="10498" max="10498" width="5.42578125" style="2" customWidth="1"/>
    <col min="10499" max="10499" width="5.140625" style="2" customWidth="1"/>
    <col min="10500" max="10500" width="37.85546875" style="2" customWidth="1"/>
    <col min="10501" max="10501" width="14.5703125" style="2" customWidth="1"/>
    <col min="10502" max="10502" width="13.85546875" style="2" customWidth="1"/>
    <col min="10503" max="10503" width="7.7109375" style="2" customWidth="1"/>
    <col min="10504" max="10752" width="9.140625" style="2"/>
    <col min="10753" max="10753" width="4" style="2" customWidth="1"/>
    <col min="10754" max="10754" width="5.42578125" style="2" customWidth="1"/>
    <col min="10755" max="10755" width="5.140625" style="2" customWidth="1"/>
    <col min="10756" max="10756" width="37.85546875" style="2" customWidth="1"/>
    <col min="10757" max="10757" width="14.5703125" style="2" customWidth="1"/>
    <col min="10758" max="10758" width="13.85546875" style="2" customWidth="1"/>
    <col min="10759" max="10759" width="7.7109375" style="2" customWidth="1"/>
    <col min="10760" max="11008" width="9.140625" style="2"/>
    <col min="11009" max="11009" width="4" style="2" customWidth="1"/>
    <col min="11010" max="11010" width="5.42578125" style="2" customWidth="1"/>
    <col min="11011" max="11011" width="5.140625" style="2" customWidth="1"/>
    <col min="11012" max="11012" width="37.85546875" style="2" customWidth="1"/>
    <col min="11013" max="11013" width="14.5703125" style="2" customWidth="1"/>
    <col min="11014" max="11014" width="13.85546875" style="2" customWidth="1"/>
    <col min="11015" max="11015" width="7.7109375" style="2" customWidth="1"/>
    <col min="11016" max="11264" width="9.140625" style="2"/>
    <col min="11265" max="11265" width="4" style="2" customWidth="1"/>
    <col min="11266" max="11266" width="5.42578125" style="2" customWidth="1"/>
    <col min="11267" max="11267" width="5.140625" style="2" customWidth="1"/>
    <col min="11268" max="11268" width="37.85546875" style="2" customWidth="1"/>
    <col min="11269" max="11269" width="14.5703125" style="2" customWidth="1"/>
    <col min="11270" max="11270" width="13.85546875" style="2" customWidth="1"/>
    <col min="11271" max="11271" width="7.7109375" style="2" customWidth="1"/>
    <col min="11272" max="11520" width="9.140625" style="2"/>
    <col min="11521" max="11521" width="4" style="2" customWidth="1"/>
    <col min="11522" max="11522" width="5.42578125" style="2" customWidth="1"/>
    <col min="11523" max="11523" width="5.140625" style="2" customWidth="1"/>
    <col min="11524" max="11524" width="37.85546875" style="2" customWidth="1"/>
    <col min="11525" max="11525" width="14.5703125" style="2" customWidth="1"/>
    <col min="11526" max="11526" width="13.85546875" style="2" customWidth="1"/>
    <col min="11527" max="11527" width="7.7109375" style="2" customWidth="1"/>
    <col min="11528" max="11776" width="9.140625" style="2"/>
    <col min="11777" max="11777" width="4" style="2" customWidth="1"/>
    <col min="11778" max="11778" width="5.42578125" style="2" customWidth="1"/>
    <col min="11779" max="11779" width="5.140625" style="2" customWidth="1"/>
    <col min="11780" max="11780" width="37.85546875" style="2" customWidth="1"/>
    <col min="11781" max="11781" width="14.5703125" style="2" customWidth="1"/>
    <col min="11782" max="11782" width="13.85546875" style="2" customWidth="1"/>
    <col min="11783" max="11783" width="7.7109375" style="2" customWidth="1"/>
    <col min="11784" max="12032" width="9.140625" style="2"/>
    <col min="12033" max="12033" width="4" style="2" customWidth="1"/>
    <col min="12034" max="12034" width="5.42578125" style="2" customWidth="1"/>
    <col min="12035" max="12035" width="5.140625" style="2" customWidth="1"/>
    <col min="12036" max="12036" width="37.85546875" style="2" customWidth="1"/>
    <col min="12037" max="12037" width="14.5703125" style="2" customWidth="1"/>
    <col min="12038" max="12038" width="13.85546875" style="2" customWidth="1"/>
    <col min="12039" max="12039" width="7.7109375" style="2" customWidth="1"/>
    <col min="12040" max="12288" width="9.140625" style="2"/>
    <col min="12289" max="12289" width="4" style="2" customWidth="1"/>
    <col min="12290" max="12290" width="5.42578125" style="2" customWidth="1"/>
    <col min="12291" max="12291" width="5.140625" style="2" customWidth="1"/>
    <col min="12292" max="12292" width="37.85546875" style="2" customWidth="1"/>
    <col min="12293" max="12293" width="14.5703125" style="2" customWidth="1"/>
    <col min="12294" max="12294" width="13.85546875" style="2" customWidth="1"/>
    <col min="12295" max="12295" width="7.7109375" style="2" customWidth="1"/>
    <col min="12296" max="12544" width="9.140625" style="2"/>
    <col min="12545" max="12545" width="4" style="2" customWidth="1"/>
    <col min="12546" max="12546" width="5.42578125" style="2" customWidth="1"/>
    <col min="12547" max="12547" width="5.140625" style="2" customWidth="1"/>
    <col min="12548" max="12548" width="37.85546875" style="2" customWidth="1"/>
    <col min="12549" max="12549" width="14.5703125" style="2" customWidth="1"/>
    <col min="12550" max="12550" width="13.85546875" style="2" customWidth="1"/>
    <col min="12551" max="12551" width="7.7109375" style="2" customWidth="1"/>
    <col min="12552" max="12800" width="9.140625" style="2"/>
    <col min="12801" max="12801" width="4" style="2" customWidth="1"/>
    <col min="12802" max="12802" width="5.42578125" style="2" customWidth="1"/>
    <col min="12803" max="12803" width="5.140625" style="2" customWidth="1"/>
    <col min="12804" max="12804" width="37.85546875" style="2" customWidth="1"/>
    <col min="12805" max="12805" width="14.5703125" style="2" customWidth="1"/>
    <col min="12806" max="12806" width="13.85546875" style="2" customWidth="1"/>
    <col min="12807" max="12807" width="7.7109375" style="2" customWidth="1"/>
    <col min="12808" max="13056" width="9.140625" style="2"/>
    <col min="13057" max="13057" width="4" style="2" customWidth="1"/>
    <col min="13058" max="13058" width="5.42578125" style="2" customWidth="1"/>
    <col min="13059" max="13059" width="5.140625" style="2" customWidth="1"/>
    <col min="13060" max="13060" width="37.85546875" style="2" customWidth="1"/>
    <col min="13061" max="13061" width="14.5703125" style="2" customWidth="1"/>
    <col min="13062" max="13062" width="13.85546875" style="2" customWidth="1"/>
    <col min="13063" max="13063" width="7.7109375" style="2" customWidth="1"/>
    <col min="13064" max="13312" width="9.140625" style="2"/>
    <col min="13313" max="13313" width="4" style="2" customWidth="1"/>
    <col min="13314" max="13314" width="5.42578125" style="2" customWidth="1"/>
    <col min="13315" max="13315" width="5.140625" style="2" customWidth="1"/>
    <col min="13316" max="13316" width="37.85546875" style="2" customWidth="1"/>
    <col min="13317" max="13317" width="14.5703125" style="2" customWidth="1"/>
    <col min="13318" max="13318" width="13.85546875" style="2" customWidth="1"/>
    <col min="13319" max="13319" width="7.7109375" style="2" customWidth="1"/>
    <col min="13320" max="13568" width="9.140625" style="2"/>
    <col min="13569" max="13569" width="4" style="2" customWidth="1"/>
    <col min="13570" max="13570" width="5.42578125" style="2" customWidth="1"/>
    <col min="13571" max="13571" width="5.140625" style="2" customWidth="1"/>
    <col min="13572" max="13572" width="37.85546875" style="2" customWidth="1"/>
    <col min="13573" max="13573" width="14.5703125" style="2" customWidth="1"/>
    <col min="13574" max="13574" width="13.85546875" style="2" customWidth="1"/>
    <col min="13575" max="13575" width="7.7109375" style="2" customWidth="1"/>
    <col min="13576" max="13824" width="9.140625" style="2"/>
    <col min="13825" max="13825" width="4" style="2" customWidth="1"/>
    <col min="13826" max="13826" width="5.42578125" style="2" customWidth="1"/>
    <col min="13827" max="13827" width="5.140625" style="2" customWidth="1"/>
    <col min="13828" max="13828" width="37.85546875" style="2" customWidth="1"/>
    <col min="13829" max="13829" width="14.5703125" style="2" customWidth="1"/>
    <col min="13830" max="13830" width="13.85546875" style="2" customWidth="1"/>
    <col min="13831" max="13831" width="7.7109375" style="2" customWidth="1"/>
    <col min="13832" max="14080" width="9.140625" style="2"/>
    <col min="14081" max="14081" width="4" style="2" customWidth="1"/>
    <col min="14082" max="14082" width="5.42578125" style="2" customWidth="1"/>
    <col min="14083" max="14083" width="5.140625" style="2" customWidth="1"/>
    <col min="14084" max="14084" width="37.85546875" style="2" customWidth="1"/>
    <col min="14085" max="14085" width="14.5703125" style="2" customWidth="1"/>
    <col min="14086" max="14086" width="13.85546875" style="2" customWidth="1"/>
    <col min="14087" max="14087" width="7.7109375" style="2" customWidth="1"/>
    <col min="14088" max="14336" width="9.140625" style="2"/>
    <col min="14337" max="14337" width="4" style="2" customWidth="1"/>
    <col min="14338" max="14338" width="5.42578125" style="2" customWidth="1"/>
    <col min="14339" max="14339" width="5.140625" style="2" customWidth="1"/>
    <col min="14340" max="14340" width="37.85546875" style="2" customWidth="1"/>
    <col min="14341" max="14341" width="14.5703125" style="2" customWidth="1"/>
    <col min="14342" max="14342" width="13.85546875" style="2" customWidth="1"/>
    <col min="14343" max="14343" width="7.7109375" style="2" customWidth="1"/>
    <col min="14344" max="14592" width="9.140625" style="2"/>
    <col min="14593" max="14593" width="4" style="2" customWidth="1"/>
    <col min="14594" max="14594" width="5.42578125" style="2" customWidth="1"/>
    <col min="14595" max="14595" width="5.140625" style="2" customWidth="1"/>
    <col min="14596" max="14596" width="37.85546875" style="2" customWidth="1"/>
    <col min="14597" max="14597" width="14.5703125" style="2" customWidth="1"/>
    <col min="14598" max="14598" width="13.85546875" style="2" customWidth="1"/>
    <col min="14599" max="14599" width="7.7109375" style="2" customWidth="1"/>
    <col min="14600" max="14848" width="9.140625" style="2"/>
    <col min="14849" max="14849" width="4" style="2" customWidth="1"/>
    <col min="14850" max="14850" width="5.42578125" style="2" customWidth="1"/>
    <col min="14851" max="14851" width="5.140625" style="2" customWidth="1"/>
    <col min="14852" max="14852" width="37.85546875" style="2" customWidth="1"/>
    <col min="14853" max="14853" width="14.5703125" style="2" customWidth="1"/>
    <col min="14854" max="14854" width="13.85546875" style="2" customWidth="1"/>
    <col min="14855" max="14855" width="7.7109375" style="2" customWidth="1"/>
    <col min="14856" max="15104" width="9.140625" style="2"/>
    <col min="15105" max="15105" width="4" style="2" customWidth="1"/>
    <col min="15106" max="15106" width="5.42578125" style="2" customWidth="1"/>
    <col min="15107" max="15107" width="5.140625" style="2" customWidth="1"/>
    <col min="15108" max="15108" width="37.85546875" style="2" customWidth="1"/>
    <col min="15109" max="15109" width="14.5703125" style="2" customWidth="1"/>
    <col min="15110" max="15110" width="13.85546875" style="2" customWidth="1"/>
    <col min="15111" max="15111" width="7.7109375" style="2" customWidth="1"/>
    <col min="15112" max="15360" width="9.140625" style="2"/>
    <col min="15361" max="15361" width="4" style="2" customWidth="1"/>
    <col min="15362" max="15362" width="5.42578125" style="2" customWidth="1"/>
    <col min="15363" max="15363" width="5.140625" style="2" customWidth="1"/>
    <col min="15364" max="15364" width="37.85546875" style="2" customWidth="1"/>
    <col min="15365" max="15365" width="14.5703125" style="2" customWidth="1"/>
    <col min="15366" max="15366" width="13.85546875" style="2" customWidth="1"/>
    <col min="15367" max="15367" width="7.7109375" style="2" customWidth="1"/>
    <col min="15368" max="15616" width="9.140625" style="2"/>
    <col min="15617" max="15617" width="4" style="2" customWidth="1"/>
    <col min="15618" max="15618" width="5.42578125" style="2" customWidth="1"/>
    <col min="15619" max="15619" width="5.140625" style="2" customWidth="1"/>
    <col min="15620" max="15620" width="37.85546875" style="2" customWidth="1"/>
    <col min="15621" max="15621" width="14.5703125" style="2" customWidth="1"/>
    <col min="15622" max="15622" width="13.85546875" style="2" customWidth="1"/>
    <col min="15623" max="15623" width="7.7109375" style="2" customWidth="1"/>
    <col min="15624" max="15872" width="9.140625" style="2"/>
    <col min="15873" max="15873" width="4" style="2" customWidth="1"/>
    <col min="15874" max="15874" width="5.42578125" style="2" customWidth="1"/>
    <col min="15875" max="15875" width="5.140625" style="2" customWidth="1"/>
    <col min="15876" max="15876" width="37.85546875" style="2" customWidth="1"/>
    <col min="15877" max="15877" width="14.5703125" style="2" customWidth="1"/>
    <col min="15878" max="15878" width="13.85546875" style="2" customWidth="1"/>
    <col min="15879" max="15879" width="7.7109375" style="2" customWidth="1"/>
    <col min="15880" max="16128" width="9.140625" style="2"/>
    <col min="16129" max="16129" width="4" style="2" customWidth="1"/>
    <col min="16130" max="16130" width="5.42578125" style="2" customWidth="1"/>
    <col min="16131" max="16131" width="5.140625" style="2" customWidth="1"/>
    <col min="16132" max="16132" width="37.85546875" style="2" customWidth="1"/>
    <col min="16133" max="16133" width="14.5703125" style="2" customWidth="1"/>
    <col min="16134" max="16134" width="13.85546875" style="2" customWidth="1"/>
    <col min="16135" max="16135" width="7.7109375" style="2" customWidth="1"/>
    <col min="16136" max="16384" width="9.140625" style="2"/>
  </cols>
  <sheetData>
    <row r="1" spans="1:7" ht="13.5" customHeight="1" x14ac:dyDescent="0.25">
      <c r="A1" s="1" t="s">
        <v>0</v>
      </c>
      <c r="B1" s="87" t="s">
        <v>1</v>
      </c>
      <c r="C1" s="87"/>
      <c r="D1" s="87"/>
      <c r="E1" s="88" t="s">
        <v>2</v>
      </c>
      <c r="F1" s="88"/>
      <c r="G1" s="88"/>
    </row>
    <row r="2" spans="1:7" x14ac:dyDescent="0.25">
      <c r="A2" s="1" t="s">
        <v>3</v>
      </c>
      <c r="C2" s="24" t="s">
        <v>4</v>
      </c>
    </row>
    <row r="3" spans="1:7" ht="12.75" customHeight="1" x14ac:dyDescent="0.25">
      <c r="A3" s="1" t="s">
        <v>5</v>
      </c>
      <c r="B3" s="87" t="s">
        <v>1</v>
      </c>
      <c r="C3" s="87"/>
      <c r="D3" s="87"/>
      <c r="E3" s="56" t="s">
        <v>4</v>
      </c>
      <c r="F3" s="57" t="s">
        <v>1</v>
      </c>
    </row>
    <row r="4" spans="1:7" ht="13.5" customHeight="1" x14ac:dyDescent="0.25">
      <c r="A4" s="89" t="s">
        <v>201</v>
      </c>
      <c r="B4" s="89"/>
      <c r="C4" s="89"/>
      <c r="D4" s="89"/>
      <c r="E4" s="89"/>
      <c r="F4" s="89"/>
      <c r="G4" s="89"/>
    </row>
    <row r="5" spans="1:7" ht="5.25" customHeight="1" x14ac:dyDescent="0.25">
      <c r="A5" s="1" t="s">
        <v>6</v>
      </c>
    </row>
    <row r="6" spans="1:7" ht="18.75" customHeight="1" x14ac:dyDescent="0.25">
      <c r="A6" s="5" t="s">
        <v>7</v>
      </c>
      <c r="B6" s="6" t="s">
        <v>8</v>
      </c>
      <c r="C6" s="25" t="s">
        <v>9</v>
      </c>
      <c r="D6" s="7" t="s">
        <v>10</v>
      </c>
      <c r="E6" s="82" t="s">
        <v>11</v>
      </c>
      <c r="F6" s="83" t="s">
        <v>12</v>
      </c>
      <c r="G6" s="5" t="s">
        <v>13</v>
      </c>
    </row>
    <row r="7" spans="1:7" ht="16.5" customHeight="1" x14ac:dyDescent="0.25">
      <c r="A7" s="44" t="s">
        <v>202</v>
      </c>
      <c r="B7" s="8"/>
      <c r="C7" s="6"/>
      <c r="D7" s="67" t="s">
        <v>204</v>
      </c>
      <c r="E7" s="60">
        <f>E8</f>
        <v>30750</v>
      </c>
      <c r="F7" s="61">
        <f>F8</f>
        <v>30750</v>
      </c>
      <c r="G7" s="10">
        <f t="shared" ref="G7:G52" si="0">F7/E7</f>
        <v>1</v>
      </c>
    </row>
    <row r="8" spans="1:7" ht="21" x14ac:dyDescent="0.25">
      <c r="A8" s="28"/>
      <c r="B8" s="11" t="s">
        <v>203</v>
      </c>
      <c r="C8" s="25"/>
      <c r="D8" s="68" t="s">
        <v>205</v>
      </c>
      <c r="E8" s="62">
        <f>SUM(E9:E9)</f>
        <v>30750</v>
      </c>
      <c r="F8" s="62">
        <f>SUM(F9:F9)</f>
        <v>30750</v>
      </c>
      <c r="G8" s="15">
        <f t="shared" si="0"/>
        <v>1</v>
      </c>
    </row>
    <row r="9" spans="1:7" ht="45" x14ac:dyDescent="0.25">
      <c r="A9" s="29"/>
      <c r="B9" s="6"/>
      <c r="C9" s="6" t="s">
        <v>14</v>
      </c>
      <c r="D9" s="20" t="s">
        <v>15</v>
      </c>
      <c r="E9" s="63">
        <v>30750</v>
      </c>
      <c r="F9" s="64">
        <v>30750</v>
      </c>
      <c r="G9" s="16">
        <f>F9/E9</f>
        <v>1</v>
      </c>
    </row>
    <row r="10" spans="1:7" ht="16.5" customHeight="1" x14ac:dyDescent="0.25">
      <c r="A10" s="19">
        <v>600</v>
      </c>
      <c r="B10" s="8"/>
      <c r="C10" s="6"/>
      <c r="D10" s="67" t="s">
        <v>21</v>
      </c>
      <c r="E10" s="60">
        <f>SUM(E15+E25+E11)</f>
        <v>23638749.27</v>
      </c>
      <c r="F10" s="60">
        <f>SUM(F15+F25+F11)</f>
        <v>22668424.340000004</v>
      </c>
      <c r="G10" s="10">
        <f t="shared" si="0"/>
        <v>0.9589519344311741</v>
      </c>
    </row>
    <row r="11" spans="1:7" ht="16.5" customHeight="1" x14ac:dyDescent="0.25">
      <c r="A11" s="28"/>
      <c r="B11" s="11" t="s">
        <v>150</v>
      </c>
      <c r="C11" s="21"/>
      <c r="D11" s="68" t="s">
        <v>151</v>
      </c>
      <c r="E11" s="58">
        <f>SUM(E12:E14)</f>
        <v>545124.93999999994</v>
      </c>
      <c r="F11" s="58">
        <f>SUM(F12:F14)</f>
        <v>385962.67000000004</v>
      </c>
      <c r="G11" s="15">
        <f t="shared" si="0"/>
        <v>0.70802607196801537</v>
      </c>
    </row>
    <row r="12" spans="1:7" ht="33.75" x14ac:dyDescent="0.25">
      <c r="A12" s="36"/>
      <c r="B12" s="38"/>
      <c r="C12" s="25" t="s">
        <v>152</v>
      </c>
      <c r="D12" s="69" t="s">
        <v>153</v>
      </c>
      <c r="E12" s="59">
        <v>264303</v>
      </c>
      <c r="F12" s="59">
        <v>253773</v>
      </c>
      <c r="G12" s="16">
        <f t="shared" si="0"/>
        <v>0.96015936254980083</v>
      </c>
    </row>
    <row r="13" spans="1:7" ht="45" x14ac:dyDescent="0.25">
      <c r="A13" s="36"/>
      <c r="B13" s="38"/>
      <c r="C13" s="25" t="s">
        <v>19</v>
      </c>
      <c r="D13" s="69" t="s">
        <v>20</v>
      </c>
      <c r="E13" s="59">
        <v>133845.75</v>
      </c>
      <c r="F13" s="59">
        <v>15948.03</v>
      </c>
      <c r="G13" s="16">
        <f t="shared" si="0"/>
        <v>0.11915230778713556</v>
      </c>
    </row>
    <row r="14" spans="1:7" ht="33.75" customHeight="1" x14ac:dyDescent="0.25">
      <c r="A14" s="36"/>
      <c r="B14" s="39"/>
      <c r="C14" s="25" t="s">
        <v>147</v>
      </c>
      <c r="D14" s="69" t="s">
        <v>154</v>
      </c>
      <c r="E14" s="59">
        <v>146976.19</v>
      </c>
      <c r="F14" s="59">
        <v>116241.64</v>
      </c>
      <c r="G14" s="16">
        <f t="shared" si="0"/>
        <v>0.79088755804596644</v>
      </c>
    </row>
    <row r="15" spans="1:7" ht="16.5" customHeight="1" x14ac:dyDescent="0.25">
      <c r="A15" s="30"/>
      <c r="B15" s="11">
        <v>60014</v>
      </c>
      <c r="C15" s="25"/>
      <c r="D15" s="68" t="s">
        <v>22</v>
      </c>
      <c r="E15" s="58">
        <f>SUM(E16:E24)</f>
        <v>23089582.329999998</v>
      </c>
      <c r="F15" s="58">
        <f>SUM(F16:F24)</f>
        <v>22273255.010000002</v>
      </c>
      <c r="G15" s="15">
        <f t="shared" si="0"/>
        <v>0.96464521062646713</v>
      </c>
    </row>
    <row r="16" spans="1:7" ht="25.5" customHeight="1" x14ac:dyDescent="0.25">
      <c r="A16" s="30"/>
      <c r="B16" s="34"/>
      <c r="C16" s="6" t="s">
        <v>68</v>
      </c>
      <c r="D16" s="20" t="s">
        <v>69</v>
      </c>
      <c r="E16" s="59">
        <v>890000</v>
      </c>
      <c r="F16" s="65">
        <v>905821.03</v>
      </c>
      <c r="G16" s="16">
        <f t="shared" si="0"/>
        <v>1.0177764382022472</v>
      </c>
    </row>
    <row r="17" spans="1:7" ht="22.5" x14ac:dyDescent="0.25">
      <c r="A17" s="30"/>
      <c r="B17" s="34"/>
      <c r="C17" s="25" t="s">
        <v>36</v>
      </c>
      <c r="D17" s="20" t="s">
        <v>70</v>
      </c>
      <c r="E17" s="59">
        <v>500</v>
      </c>
      <c r="F17" s="65">
        <v>288</v>
      </c>
      <c r="G17" s="16">
        <f t="shared" si="0"/>
        <v>0.57599999999999996</v>
      </c>
    </row>
    <row r="18" spans="1:7" ht="16.5" customHeight="1" x14ac:dyDescent="0.25">
      <c r="A18" s="30"/>
      <c r="B18" s="34"/>
      <c r="C18" s="6" t="s">
        <v>25</v>
      </c>
      <c r="D18" s="20" t="s">
        <v>26</v>
      </c>
      <c r="E18" s="59">
        <v>500</v>
      </c>
      <c r="F18" s="65">
        <v>73.28</v>
      </c>
      <c r="G18" s="16">
        <f t="shared" si="0"/>
        <v>0.14656</v>
      </c>
    </row>
    <row r="19" spans="1:7" ht="16.5" customHeight="1" x14ac:dyDescent="0.25">
      <c r="A19" s="30"/>
      <c r="B19" s="31"/>
      <c r="C19" s="25" t="s">
        <v>27</v>
      </c>
      <c r="D19" s="69" t="s">
        <v>28</v>
      </c>
      <c r="E19" s="59">
        <v>36055</v>
      </c>
      <c r="F19" s="65">
        <v>36054.93</v>
      </c>
      <c r="G19" s="16">
        <f>F19/E19</f>
        <v>0.99999805852170298</v>
      </c>
    </row>
    <row r="20" spans="1:7" ht="22.5" x14ac:dyDescent="0.25">
      <c r="A20" s="30"/>
      <c r="B20" s="31"/>
      <c r="C20" s="25" t="s">
        <v>52</v>
      </c>
      <c r="D20" s="69" t="s">
        <v>188</v>
      </c>
      <c r="E20" s="59">
        <v>6289</v>
      </c>
      <c r="F20" s="65">
        <v>6288.85</v>
      </c>
      <c r="G20" s="16">
        <f>F20/E20</f>
        <v>0.99997614883129282</v>
      </c>
    </row>
    <row r="21" spans="1:7" ht="56.25" x14ac:dyDescent="0.25">
      <c r="A21" s="30"/>
      <c r="B21" s="31"/>
      <c r="C21" s="25" t="s">
        <v>206</v>
      </c>
      <c r="D21" s="69" t="s">
        <v>207</v>
      </c>
      <c r="E21" s="59">
        <v>3198029.26</v>
      </c>
      <c r="F21" s="65">
        <v>3198029.26</v>
      </c>
      <c r="G21" s="16">
        <f>F21/E21</f>
        <v>1</v>
      </c>
    </row>
    <row r="22" spans="1:7" ht="33.75" customHeight="1" x14ac:dyDescent="0.25">
      <c r="A22" s="36"/>
      <c r="B22" s="38"/>
      <c r="C22" s="25" t="s">
        <v>147</v>
      </c>
      <c r="D22" s="69" t="s">
        <v>154</v>
      </c>
      <c r="E22" s="59">
        <v>713485</v>
      </c>
      <c r="F22" s="59">
        <v>675982.58</v>
      </c>
      <c r="G22" s="16">
        <f t="shared" ref="G22" si="1">F22/E22</f>
        <v>0.94743768965009767</v>
      </c>
    </row>
    <row r="23" spans="1:7" ht="56.25" x14ac:dyDescent="0.25">
      <c r="A23" s="30"/>
      <c r="B23" s="31"/>
      <c r="C23" s="25" t="s">
        <v>30</v>
      </c>
      <c r="D23" s="20" t="s">
        <v>31</v>
      </c>
      <c r="E23" s="59">
        <v>8244724.0700000003</v>
      </c>
      <c r="F23" s="65">
        <v>7723444.3700000001</v>
      </c>
      <c r="G23" s="16">
        <f>F23/E23</f>
        <v>0.93677414846461926</v>
      </c>
    </row>
    <row r="24" spans="1:7" ht="33.75" x14ac:dyDescent="0.25">
      <c r="A24" s="30"/>
      <c r="B24" s="31"/>
      <c r="C24" s="25" t="s">
        <v>185</v>
      </c>
      <c r="D24" s="20" t="s">
        <v>186</v>
      </c>
      <c r="E24" s="59">
        <v>10000000</v>
      </c>
      <c r="F24" s="65">
        <v>9727272.7100000009</v>
      </c>
      <c r="G24" s="16">
        <f>F24/E24</f>
        <v>0.97272727100000012</v>
      </c>
    </row>
    <row r="25" spans="1:7" ht="16.5" customHeight="1" x14ac:dyDescent="0.25">
      <c r="A25" s="30"/>
      <c r="B25" s="11" t="s">
        <v>32</v>
      </c>
      <c r="C25" s="21"/>
      <c r="D25" s="68" t="s">
        <v>16</v>
      </c>
      <c r="E25" s="58">
        <f>SUM(E26:E28)</f>
        <v>4042</v>
      </c>
      <c r="F25" s="58">
        <f>SUM(F26:F28)</f>
        <v>9206.66</v>
      </c>
      <c r="G25" s="15">
        <f t="shared" si="0"/>
        <v>2.2777486392874815</v>
      </c>
    </row>
    <row r="26" spans="1:7" ht="22.5" x14ac:dyDescent="0.25">
      <c r="A26" s="30"/>
      <c r="B26" s="33"/>
      <c r="C26" s="25" t="s">
        <v>36</v>
      </c>
      <c r="D26" s="20" t="s">
        <v>70</v>
      </c>
      <c r="E26" s="59"/>
      <c r="F26" s="65">
        <v>640.59</v>
      </c>
      <c r="G26" s="16"/>
    </row>
    <row r="27" spans="1:7" ht="15.75" customHeight="1" x14ac:dyDescent="0.25">
      <c r="A27" s="30"/>
      <c r="B27" s="34"/>
      <c r="C27" s="25" t="s">
        <v>17</v>
      </c>
      <c r="D27" s="20" t="s">
        <v>18</v>
      </c>
      <c r="E27" s="59">
        <v>4000</v>
      </c>
      <c r="F27" s="65">
        <v>8300</v>
      </c>
      <c r="G27" s="16">
        <f t="shared" si="0"/>
        <v>2.0750000000000002</v>
      </c>
    </row>
    <row r="28" spans="1:7" ht="16.5" customHeight="1" x14ac:dyDescent="0.25">
      <c r="A28" s="30"/>
      <c r="B28" s="34"/>
      <c r="C28" s="25" t="s">
        <v>27</v>
      </c>
      <c r="D28" s="20" t="s">
        <v>28</v>
      </c>
      <c r="E28" s="59">
        <v>42</v>
      </c>
      <c r="F28" s="65">
        <v>266.07</v>
      </c>
      <c r="G28" s="16">
        <f t="shared" si="0"/>
        <v>6.335</v>
      </c>
    </row>
    <row r="29" spans="1:7" ht="16.5" customHeight="1" x14ac:dyDescent="0.25">
      <c r="A29" s="19">
        <v>700</v>
      </c>
      <c r="B29" s="8"/>
      <c r="C29" s="6"/>
      <c r="D29" s="67" t="s">
        <v>33</v>
      </c>
      <c r="E29" s="60">
        <f>SUM(E30)</f>
        <v>779539</v>
      </c>
      <c r="F29" s="60">
        <f>SUM(F30)</f>
        <v>643322.03</v>
      </c>
      <c r="G29" s="10">
        <f t="shared" si="0"/>
        <v>0.8252595829073337</v>
      </c>
    </row>
    <row r="30" spans="1:7" ht="16.5" customHeight="1" x14ac:dyDescent="0.25">
      <c r="A30" s="26"/>
      <c r="B30" s="45">
        <v>70005</v>
      </c>
      <c r="C30" s="6"/>
      <c r="D30" s="70" t="s">
        <v>34</v>
      </c>
      <c r="E30" s="62">
        <f>SUM(E31:E37)</f>
        <v>779539</v>
      </c>
      <c r="F30" s="62">
        <f>SUM(F31:F37)</f>
        <v>643322.03</v>
      </c>
      <c r="G30" s="47">
        <f t="shared" si="0"/>
        <v>0.8252595829073337</v>
      </c>
    </row>
    <row r="31" spans="1:7" ht="22.5" x14ac:dyDescent="0.25">
      <c r="A31" s="30"/>
      <c r="B31" s="33"/>
      <c r="C31" s="6" t="s">
        <v>35</v>
      </c>
      <c r="D31" s="20" t="s">
        <v>163</v>
      </c>
      <c r="E31" s="63">
        <v>4475</v>
      </c>
      <c r="F31" s="64">
        <v>4474.78</v>
      </c>
      <c r="G31" s="14">
        <f t="shared" si="0"/>
        <v>0.99995083798882678</v>
      </c>
    </row>
    <row r="32" spans="1:7" ht="22.5" x14ac:dyDescent="0.25">
      <c r="A32" s="27"/>
      <c r="B32" s="32"/>
      <c r="C32" s="6" t="s">
        <v>36</v>
      </c>
      <c r="D32" s="20" t="s">
        <v>70</v>
      </c>
      <c r="E32" s="63">
        <v>0</v>
      </c>
      <c r="F32" s="64">
        <v>6757.38</v>
      </c>
      <c r="G32" s="14"/>
    </row>
    <row r="33" spans="1:7" ht="16.5" customHeight="1" x14ac:dyDescent="0.25">
      <c r="A33" s="26"/>
      <c r="B33" s="33"/>
      <c r="C33" s="6" t="s">
        <v>25</v>
      </c>
      <c r="D33" s="20" t="s">
        <v>26</v>
      </c>
      <c r="E33" s="63">
        <v>0</v>
      </c>
      <c r="F33" s="64">
        <v>1083.42</v>
      </c>
      <c r="G33" s="14"/>
    </row>
    <row r="34" spans="1:7" ht="16.5" customHeight="1" x14ac:dyDescent="0.25">
      <c r="A34" s="30"/>
      <c r="B34" s="34"/>
      <c r="C34" s="25" t="s">
        <v>27</v>
      </c>
      <c r="D34" s="20" t="s">
        <v>28</v>
      </c>
      <c r="E34" s="63">
        <v>4075</v>
      </c>
      <c r="F34" s="64">
        <v>9169.82</v>
      </c>
      <c r="G34" s="14">
        <f t="shared" si="0"/>
        <v>2.2502625766871165</v>
      </c>
    </row>
    <row r="35" spans="1:7" ht="45" x14ac:dyDescent="0.25">
      <c r="A35" s="30"/>
      <c r="B35" s="34"/>
      <c r="C35" s="6" t="s">
        <v>14</v>
      </c>
      <c r="D35" s="20" t="s">
        <v>15</v>
      </c>
      <c r="E35" s="63">
        <v>261273</v>
      </c>
      <c r="F35" s="64">
        <v>261230.21</v>
      </c>
      <c r="G35" s="14">
        <f t="shared" si="0"/>
        <v>0.99983622494478952</v>
      </c>
    </row>
    <row r="36" spans="1:7" ht="45" x14ac:dyDescent="0.25">
      <c r="A36" s="30"/>
      <c r="B36" s="34"/>
      <c r="C36" s="6" t="s">
        <v>39</v>
      </c>
      <c r="D36" s="20" t="s">
        <v>40</v>
      </c>
      <c r="E36" s="63">
        <v>509716</v>
      </c>
      <c r="F36" s="64">
        <v>354566.43</v>
      </c>
      <c r="G36" s="14">
        <f t="shared" si="0"/>
        <v>0.69561565656169322</v>
      </c>
    </row>
    <row r="37" spans="1:7" ht="45" x14ac:dyDescent="0.25">
      <c r="A37" s="27"/>
      <c r="B37" s="32"/>
      <c r="C37" s="6" t="s">
        <v>19</v>
      </c>
      <c r="D37" s="20" t="s">
        <v>20</v>
      </c>
      <c r="E37" s="63">
        <v>0</v>
      </c>
      <c r="F37" s="64">
        <v>6039.99</v>
      </c>
      <c r="G37" s="14"/>
    </row>
    <row r="38" spans="1:7" ht="16.5" customHeight="1" x14ac:dyDescent="0.25">
      <c r="A38" s="19">
        <v>710</v>
      </c>
      <c r="B38" s="8"/>
      <c r="C38" s="6"/>
      <c r="D38" s="67" t="s">
        <v>41</v>
      </c>
      <c r="E38" s="60">
        <f>SUM(E39+E43+E46)</f>
        <v>2218216.1799999997</v>
      </c>
      <c r="F38" s="60">
        <f>SUM(F39+F43+F46)</f>
        <v>2326837.0699999998</v>
      </c>
      <c r="G38" s="10">
        <f t="shared" si="0"/>
        <v>1.0489676754589357</v>
      </c>
    </row>
    <row r="39" spans="1:7" ht="16.5" customHeight="1" x14ac:dyDescent="0.25">
      <c r="A39" s="26"/>
      <c r="B39" s="45" t="s">
        <v>42</v>
      </c>
      <c r="C39" s="6"/>
      <c r="D39" s="70" t="s">
        <v>43</v>
      </c>
      <c r="E39" s="62">
        <f>SUM(E40:E42)</f>
        <v>1460045.18</v>
      </c>
      <c r="F39" s="62">
        <f>SUM(F40:F42)</f>
        <v>1568862.19</v>
      </c>
      <c r="G39" s="47">
        <f t="shared" si="0"/>
        <v>1.0745298922873059</v>
      </c>
    </row>
    <row r="40" spans="1:7" ht="16.5" customHeight="1" x14ac:dyDescent="0.25">
      <c r="A40" s="30"/>
      <c r="B40" s="48"/>
      <c r="C40" s="6" t="s">
        <v>44</v>
      </c>
      <c r="D40" s="20" t="s">
        <v>45</v>
      </c>
      <c r="E40" s="63">
        <v>1200000</v>
      </c>
      <c r="F40" s="63">
        <v>1307958.5</v>
      </c>
      <c r="G40" s="14">
        <f t="shared" si="0"/>
        <v>1.0899654166666666</v>
      </c>
    </row>
    <row r="41" spans="1:7" ht="16.5" customHeight="1" x14ac:dyDescent="0.25">
      <c r="A41" s="30"/>
      <c r="B41" s="49"/>
      <c r="C41" s="6" t="s">
        <v>25</v>
      </c>
      <c r="D41" s="20" t="s">
        <v>26</v>
      </c>
      <c r="E41" s="63">
        <v>0</v>
      </c>
      <c r="F41" s="63">
        <v>858.51</v>
      </c>
      <c r="G41" s="14"/>
    </row>
    <row r="42" spans="1:7" ht="45" x14ac:dyDescent="0.25">
      <c r="A42" s="30"/>
      <c r="B42" s="32"/>
      <c r="C42" s="6" t="s">
        <v>14</v>
      </c>
      <c r="D42" s="20" t="s">
        <v>15</v>
      </c>
      <c r="E42" s="63">
        <v>260045.18</v>
      </c>
      <c r="F42" s="64">
        <v>260045.18</v>
      </c>
      <c r="G42" s="14">
        <f t="shared" si="0"/>
        <v>1</v>
      </c>
    </row>
    <row r="43" spans="1:7" ht="16.5" customHeight="1" x14ac:dyDescent="0.25">
      <c r="A43" s="30"/>
      <c r="B43" s="45">
        <v>71015</v>
      </c>
      <c r="C43" s="6"/>
      <c r="D43" s="70" t="s">
        <v>46</v>
      </c>
      <c r="E43" s="62">
        <f>SUM(E44:E45)</f>
        <v>758136</v>
      </c>
      <c r="F43" s="66">
        <f>SUM(F44:F45)</f>
        <v>757940.46000000008</v>
      </c>
      <c r="G43" s="47">
        <f t="shared" si="0"/>
        <v>0.99974207793852299</v>
      </c>
    </row>
    <row r="44" spans="1:7" ht="45" x14ac:dyDescent="0.25">
      <c r="A44" s="30"/>
      <c r="B44" s="33"/>
      <c r="C44" s="6" t="s">
        <v>14</v>
      </c>
      <c r="D44" s="20" t="s">
        <v>15</v>
      </c>
      <c r="E44" s="63">
        <v>757926</v>
      </c>
      <c r="F44" s="64">
        <v>757924.41</v>
      </c>
      <c r="G44" s="14">
        <f t="shared" si="0"/>
        <v>0.99999790216986884</v>
      </c>
    </row>
    <row r="45" spans="1:7" ht="45" x14ac:dyDescent="0.25">
      <c r="A45" s="30"/>
      <c r="B45" s="32"/>
      <c r="C45" s="6" t="s">
        <v>39</v>
      </c>
      <c r="D45" s="20" t="s">
        <v>40</v>
      </c>
      <c r="E45" s="63">
        <v>210</v>
      </c>
      <c r="F45" s="64">
        <v>16.05</v>
      </c>
      <c r="G45" s="14">
        <f t="shared" si="0"/>
        <v>7.6428571428571429E-2</v>
      </c>
    </row>
    <row r="46" spans="1:7" ht="16.5" customHeight="1" x14ac:dyDescent="0.25">
      <c r="A46" s="30"/>
      <c r="B46" s="45" t="s">
        <v>193</v>
      </c>
      <c r="C46" s="6"/>
      <c r="D46" s="70" t="s">
        <v>16</v>
      </c>
      <c r="E46" s="62">
        <f>SUM(E47)</f>
        <v>35</v>
      </c>
      <c r="F46" s="62">
        <f>SUM(F47)</f>
        <v>34.42</v>
      </c>
      <c r="G46" s="47">
        <f t="shared" ref="G46:G47" si="2">F46/E46</f>
        <v>0.98342857142857143</v>
      </c>
    </row>
    <row r="47" spans="1:7" ht="16.5" customHeight="1" x14ac:dyDescent="0.25">
      <c r="A47" s="30"/>
      <c r="B47" s="33"/>
      <c r="C47" s="6" t="s">
        <v>27</v>
      </c>
      <c r="D47" s="20" t="s">
        <v>28</v>
      </c>
      <c r="E47" s="63">
        <v>35</v>
      </c>
      <c r="F47" s="64">
        <v>34.42</v>
      </c>
      <c r="G47" s="14">
        <f t="shared" si="2"/>
        <v>0.98342857142857143</v>
      </c>
    </row>
    <row r="48" spans="1:7" ht="16.5" customHeight="1" x14ac:dyDescent="0.25">
      <c r="A48" s="19">
        <v>750</v>
      </c>
      <c r="B48" s="8"/>
      <c r="C48" s="6"/>
      <c r="D48" s="67" t="s">
        <v>47</v>
      </c>
      <c r="E48" s="60">
        <f>SUM(E49+E51+E63)</f>
        <v>625735.47</v>
      </c>
      <c r="F48" s="60">
        <f>SUM(F49+F51+F63)</f>
        <v>667333.7300000001</v>
      </c>
      <c r="G48" s="10">
        <f t="shared" si="0"/>
        <v>1.0664789867194202</v>
      </c>
    </row>
    <row r="49" spans="1:7" ht="16.5" customHeight="1" x14ac:dyDescent="0.25">
      <c r="A49" s="26"/>
      <c r="B49" s="45">
        <v>75011</v>
      </c>
      <c r="C49" s="6"/>
      <c r="D49" s="70" t="s">
        <v>48</v>
      </c>
      <c r="E49" s="62">
        <f>SUM(E50:E50)</f>
        <v>57884</v>
      </c>
      <c r="F49" s="62">
        <f>SUM(F50:F50)</f>
        <v>57884</v>
      </c>
      <c r="G49" s="47">
        <f t="shared" si="0"/>
        <v>1</v>
      </c>
    </row>
    <row r="50" spans="1:7" ht="45" x14ac:dyDescent="0.25">
      <c r="A50" s="30"/>
      <c r="B50" s="17"/>
      <c r="C50" s="6" t="s">
        <v>14</v>
      </c>
      <c r="D50" s="20" t="s">
        <v>15</v>
      </c>
      <c r="E50" s="63">
        <v>57884</v>
      </c>
      <c r="F50" s="64">
        <v>57884</v>
      </c>
      <c r="G50" s="14">
        <f t="shared" si="0"/>
        <v>1</v>
      </c>
    </row>
    <row r="51" spans="1:7" ht="16.5" customHeight="1" x14ac:dyDescent="0.25">
      <c r="A51" s="30"/>
      <c r="B51" s="45">
        <v>75020</v>
      </c>
      <c r="C51" s="6"/>
      <c r="D51" s="70" t="s">
        <v>49</v>
      </c>
      <c r="E51" s="62">
        <f>SUM(E52:E62)</f>
        <v>558632.47</v>
      </c>
      <c r="F51" s="62">
        <f>SUM(F52:F62)</f>
        <v>608610.44000000006</v>
      </c>
      <c r="G51" s="47">
        <f t="shared" si="0"/>
        <v>1.0894648497607025</v>
      </c>
    </row>
    <row r="52" spans="1:7" ht="16.5" customHeight="1" x14ac:dyDescent="0.25">
      <c r="A52" s="30"/>
      <c r="B52" s="33"/>
      <c r="C52" s="6" t="s">
        <v>50</v>
      </c>
      <c r="D52" s="20" t="s">
        <v>51</v>
      </c>
      <c r="E52" s="63">
        <v>5000</v>
      </c>
      <c r="F52" s="64">
        <v>8590.7199999999993</v>
      </c>
      <c r="G52" s="14">
        <f t="shared" si="0"/>
        <v>1.7181439999999999</v>
      </c>
    </row>
    <row r="53" spans="1:7" ht="56.25" x14ac:dyDescent="0.25">
      <c r="A53" s="30"/>
      <c r="B53" s="34"/>
      <c r="C53" s="6" t="s">
        <v>23</v>
      </c>
      <c r="D53" s="20" t="s">
        <v>24</v>
      </c>
      <c r="E53" s="63">
        <v>26000</v>
      </c>
      <c r="F53" s="64">
        <v>19512.240000000002</v>
      </c>
      <c r="G53" s="14">
        <f>F53/E53</f>
        <v>0.75047076923076927</v>
      </c>
    </row>
    <row r="54" spans="1:7" ht="16.5" customHeight="1" x14ac:dyDescent="0.25">
      <c r="A54" s="30"/>
      <c r="B54" s="34"/>
      <c r="C54" s="6" t="s">
        <v>17</v>
      </c>
      <c r="D54" s="20" t="s">
        <v>18</v>
      </c>
      <c r="E54" s="63">
        <v>0</v>
      </c>
      <c r="F54" s="64">
        <v>18712.59</v>
      </c>
      <c r="G54" s="14"/>
    </row>
    <row r="55" spans="1:7" ht="16.5" customHeight="1" x14ac:dyDescent="0.25">
      <c r="A55" s="30"/>
      <c r="B55" s="34"/>
      <c r="C55" s="6" t="s">
        <v>25</v>
      </c>
      <c r="D55" s="20" t="s">
        <v>26</v>
      </c>
      <c r="E55" s="63">
        <v>5000</v>
      </c>
      <c r="F55" s="64">
        <v>31627.39</v>
      </c>
      <c r="G55" s="14">
        <f>F55/E55</f>
        <v>6.3254779999999995</v>
      </c>
    </row>
    <row r="56" spans="1:7" ht="16.5" customHeight="1" x14ac:dyDescent="0.25">
      <c r="A56" s="30"/>
      <c r="B56" s="34"/>
      <c r="C56" s="6" t="s">
        <v>27</v>
      </c>
      <c r="D56" s="20" t="s">
        <v>28</v>
      </c>
      <c r="E56" s="63">
        <v>13005</v>
      </c>
      <c r="F56" s="64">
        <v>13004.45</v>
      </c>
      <c r="G56" s="14">
        <f>F56/E56</f>
        <v>0.99995770857362554</v>
      </c>
    </row>
    <row r="57" spans="1:7" ht="22.5" x14ac:dyDescent="0.25">
      <c r="A57" s="30"/>
      <c r="B57" s="34"/>
      <c r="C57" s="6" t="s">
        <v>52</v>
      </c>
      <c r="D57" s="20" t="s">
        <v>144</v>
      </c>
      <c r="E57" s="63">
        <v>6497.18</v>
      </c>
      <c r="F57" s="64">
        <v>6497.18</v>
      </c>
      <c r="G57" s="14">
        <f>F57/E57</f>
        <v>1</v>
      </c>
    </row>
    <row r="58" spans="1:7" ht="16.5" customHeight="1" x14ac:dyDescent="0.25">
      <c r="A58" s="30"/>
      <c r="B58" s="34"/>
      <c r="C58" s="6" t="s">
        <v>37</v>
      </c>
      <c r="D58" s="20" t="s">
        <v>38</v>
      </c>
      <c r="E58" s="63">
        <v>0</v>
      </c>
      <c r="F58" s="64">
        <v>7535.58</v>
      </c>
      <c r="G58" s="14"/>
    </row>
    <row r="59" spans="1:7" ht="55.5" customHeight="1" x14ac:dyDescent="0.25">
      <c r="A59" s="27"/>
      <c r="B59" s="32"/>
      <c r="C59" s="6" t="s">
        <v>102</v>
      </c>
      <c r="D59" s="20" t="s">
        <v>178</v>
      </c>
      <c r="E59" s="63">
        <v>151552.89000000001</v>
      </c>
      <c r="F59" s="64">
        <v>151552.89000000001</v>
      </c>
      <c r="G59" s="14">
        <f t="shared" ref="G58:G62" si="3">F59/E59</f>
        <v>1</v>
      </c>
    </row>
    <row r="60" spans="1:7" ht="56.25" customHeight="1" x14ac:dyDescent="0.25">
      <c r="A60" s="26"/>
      <c r="B60" s="33"/>
      <c r="C60" s="6" t="s">
        <v>103</v>
      </c>
      <c r="D60" s="20" t="s">
        <v>178</v>
      </c>
      <c r="E60" s="63">
        <v>28867.22</v>
      </c>
      <c r="F60" s="64">
        <v>28867.22</v>
      </c>
      <c r="G60" s="14">
        <f t="shared" si="3"/>
        <v>1</v>
      </c>
    </row>
    <row r="61" spans="1:7" ht="67.5" x14ac:dyDescent="0.25">
      <c r="A61" s="30"/>
      <c r="B61" s="34"/>
      <c r="C61" s="6" t="s">
        <v>176</v>
      </c>
      <c r="D61" s="20" t="s">
        <v>178</v>
      </c>
      <c r="E61" s="63">
        <v>271076.55</v>
      </c>
      <c r="F61" s="64">
        <v>271076.56</v>
      </c>
      <c r="G61" s="14">
        <f t="shared" si="3"/>
        <v>1.0000000368899487</v>
      </c>
    </row>
    <row r="62" spans="1:7" ht="67.5" x14ac:dyDescent="0.25">
      <c r="A62" s="30"/>
      <c r="B62" s="34"/>
      <c r="C62" s="6" t="s">
        <v>177</v>
      </c>
      <c r="D62" s="20" t="s">
        <v>178</v>
      </c>
      <c r="E62" s="63">
        <v>51633.63</v>
      </c>
      <c r="F62" s="64">
        <v>51633.62</v>
      </c>
      <c r="G62" s="14">
        <f t="shared" si="3"/>
        <v>0.99999980632777519</v>
      </c>
    </row>
    <row r="63" spans="1:7" ht="23.25" customHeight="1" x14ac:dyDescent="0.25">
      <c r="A63" s="30"/>
      <c r="B63" s="45" t="s">
        <v>159</v>
      </c>
      <c r="C63" s="6"/>
      <c r="D63" s="70" t="s">
        <v>160</v>
      </c>
      <c r="E63" s="62">
        <f>SUM(E64:E65)</f>
        <v>9219</v>
      </c>
      <c r="F63" s="62">
        <f>SUM(F64:F65)</f>
        <v>839.29</v>
      </c>
      <c r="G63" s="47">
        <f t="shared" ref="G63:G140" si="4">F63/E63</f>
        <v>9.103915826011498E-2</v>
      </c>
    </row>
    <row r="64" spans="1:7" ht="16.5" customHeight="1" x14ac:dyDescent="0.25">
      <c r="A64" s="30"/>
      <c r="B64" s="48"/>
      <c r="C64" s="6" t="s">
        <v>25</v>
      </c>
      <c r="D64" s="20" t="s">
        <v>26</v>
      </c>
      <c r="E64" s="63">
        <v>500</v>
      </c>
      <c r="F64" s="64">
        <v>603.29</v>
      </c>
      <c r="G64" s="14">
        <f t="shared" si="4"/>
        <v>1.20658</v>
      </c>
    </row>
    <row r="65" spans="1:7" ht="16.5" customHeight="1" x14ac:dyDescent="0.25">
      <c r="A65" s="27"/>
      <c r="B65" s="32"/>
      <c r="C65" s="6" t="s">
        <v>37</v>
      </c>
      <c r="D65" s="20" t="s">
        <v>38</v>
      </c>
      <c r="E65" s="63">
        <v>8719</v>
      </c>
      <c r="F65" s="64">
        <v>236</v>
      </c>
      <c r="G65" s="14">
        <f t="shared" si="4"/>
        <v>2.7067324234430555E-2</v>
      </c>
    </row>
    <row r="66" spans="1:7" ht="33.75" x14ac:dyDescent="0.25">
      <c r="A66" s="19">
        <v>751</v>
      </c>
      <c r="B66" s="8"/>
      <c r="C66" s="6"/>
      <c r="D66" s="67" t="s">
        <v>210</v>
      </c>
      <c r="E66" s="60">
        <f>SUM(E67)</f>
        <v>106770</v>
      </c>
      <c r="F66" s="60">
        <f>SUM(F67)</f>
        <v>105750.79</v>
      </c>
      <c r="G66" s="10">
        <f t="shared" si="4"/>
        <v>0.99045415378851731</v>
      </c>
    </row>
    <row r="67" spans="1:7" ht="46.5" customHeight="1" x14ac:dyDescent="0.25">
      <c r="A67" s="30"/>
      <c r="B67" s="45" t="s">
        <v>208</v>
      </c>
      <c r="C67" s="6"/>
      <c r="D67" s="70" t="s">
        <v>209</v>
      </c>
      <c r="E67" s="62">
        <f>SUM(E68)</f>
        <v>106770</v>
      </c>
      <c r="F67" s="62">
        <f>SUM(F68)</f>
        <v>105750.79</v>
      </c>
      <c r="G67" s="47">
        <f t="shared" si="4"/>
        <v>0.99045415378851731</v>
      </c>
    </row>
    <row r="68" spans="1:7" ht="45" x14ac:dyDescent="0.25">
      <c r="A68" s="30"/>
      <c r="B68" s="48"/>
      <c r="C68" s="6" t="s">
        <v>14</v>
      </c>
      <c r="D68" s="20" t="s">
        <v>15</v>
      </c>
      <c r="E68" s="63">
        <v>106770</v>
      </c>
      <c r="F68" s="64">
        <v>105750.79</v>
      </c>
      <c r="G68" s="14">
        <f t="shared" si="4"/>
        <v>0.99045415378851731</v>
      </c>
    </row>
    <row r="69" spans="1:7" ht="16.5" customHeight="1" x14ac:dyDescent="0.25">
      <c r="A69" s="19">
        <v>752</v>
      </c>
      <c r="B69" s="8"/>
      <c r="C69" s="6"/>
      <c r="D69" s="67" t="s">
        <v>194</v>
      </c>
      <c r="E69" s="60">
        <f>SUM(E70)</f>
        <v>81740</v>
      </c>
      <c r="F69" s="60">
        <f>SUM(F70)</f>
        <v>81739.06</v>
      </c>
      <c r="G69" s="10">
        <f t="shared" ref="G69:G71" si="5">F69/E69</f>
        <v>0.99998850012233909</v>
      </c>
    </row>
    <row r="70" spans="1:7" ht="16.5" customHeight="1" x14ac:dyDescent="0.25">
      <c r="A70" s="30"/>
      <c r="B70" s="45" t="s">
        <v>211</v>
      </c>
      <c r="C70" s="6"/>
      <c r="D70" s="70" t="s">
        <v>212</v>
      </c>
      <c r="E70" s="62">
        <f>SUM(E71:E72)</f>
        <v>81740</v>
      </c>
      <c r="F70" s="62">
        <f>SUM(F71:F72)</f>
        <v>81739.06</v>
      </c>
      <c r="G70" s="47">
        <f t="shared" si="5"/>
        <v>0.99998850012233909</v>
      </c>
    </row>
    <row r="71" spans="1:7" ht="45" x14ac:dyDescent="0.25">
      <c r="A71" s="30"/>
      <c r="B71" s="48"/>
      <c r="C71" s="6" t="s">
        <v>14</v>
      </c>
      <c r="D71" s="20" t="s">
        <v>15</v>
      </c>
      <c r="E71" s="63">
        <v>8000</v>
      </c>
      <c r="F71" s="64">
        <v>8000</v>
      </c>
      <c r="G71" s="14">
        <f t="shared" si="5"/>
        <v>1</v>
      </c>
    </row>
    <row r="72" spans="1:7" ht="16.5" customHeight="1" x14ac:dyDescent="0.25">
      <c r="A72" s="30"/>
      <c r="B72" s="45" t="s">
        <v>195</v>
      </c>
      <c r="C72" s="6"/>
      <c r="D72" s="70" t="s">
        <v>200</v>
      </c>
      <c r="E72" s="62">
        <f>SUM(E73:E74)</f>
        <v>73740</v>
      </c>
      <c r="F72" s="62">
        <f>SUM(F73:F74)</f>
        <v>73739.06</v>
      </c>
      <c r="G72" s="47">
        <f t="shared" ref="G72:G74" si="6">F72/E72</f>
        <v>0.99998725250881471</v>
      </c>
    </row>
    <row r="73" spans="1:7" ht="45" x14ac:dyDescent="0.25">
      <c r="A73" s="30"/>
      <c r="B73" s="48"/>
      <c r="C73" s="6" t="s">
        <v>14</v>
      </c>
      <c r="D73" s="20" t="s">
        <v>15</v>
      </c>
      <c r="E73" s="63">
        <v>28846</v>
      </c>
      <c r="F73" s="64">
        <v>28845.46</v>
      </c>
      <c r="G73" s="14">
        <f t="shared" si="6"/>
        <v>0.99998127990015939</v>
      </c>
    </row>
    <row r="74" spans="1:7" ht="45" x14ac:dyDescent="0.25">
      <c r="A74" s="30"/>
      <c r="B74" s="32"/>
      <c r="C74" s="6" t="s">
        <v>104</v>
      </c>
      <c r="D74" s="20" t="s">
        <v>189</v>
      </c>
      <c r="E74" s="63">
        <v>44894</v>
      </c>
      <c r="F74" s="64">
        <v>44893.599999999999</v>
      </c>
      <c r="G74" s="14">
        <f t="shared" si="6"/>
        <v>0.9999910901234017</v>
      </c>
    </row>
    <row r="75" spans="1:7" ht="22.5" x14ac:dyDescent="0.25">
      <c r="A75" s="19">
        <v>754</v>
      </c>
      <c r="B75" s="8"/>
      <c r="C75" s="6"/>
      <c r="D75" s="67" t="s">
        <v>53</v>
      </c>
      <c r="E75" s="60">
        <f>E76+E80+E82</f>
        <v>10265237.559999999</v>
      </c>
      <c r="F75" s="60">
        <f>F76+F80+F82</f>
        <v>10087617.01</v>
      </c>
      <c r="G75" s="10">
        <f t="shared" si="4"/>
        <v>0.98269688850727399</v>
      </c>
    </row>
    <row r="76" spans="1:7" ht="21" x14ac:dyDescent="0.25">
      <c r="A76" s="26"/>
      <c r="B76" s="45">
        <v>75411</v>
      </c>
      <c r="C76" s="6"/>
      <c r="D76" s="70" t="s">
        <v>54</v>
      </c>
      <c r="E76" s="62">
        <f>SUM(E77:E79)</f>
        <v>8138909</v>
      </c>
      <c r="F76" s="62">
        <f>SUM(F77:F79)</f>
        <v>8138328.1200000001</v>
      </c>
      <c r="G76" s="47">
        <f t="shared" si="4"/>
        <v>0.99992862925485471</v>
      </c>
    </row>
    <row r="77" spans="1:7" ht="45" x14ac:dyDescent="0.25">
      <c r="A77" s="30"/>
      <c r="B77" s="33"/>
      <c r="C77" s="6" t="s">
        <v>14</v>
      </c>
      <c r="D77" s="20" t="s">
        <v>15</v>
      </c>
      <c r="E77" s="63">
        <v>8048489</v>
      </c>
      <c r="F77" s="64">
        <v>8047892.7800000003</v>
      </c>
      <c r="G77" s="14">
        <f t="shared" si="4"/>
        <v>0.99992592149905413</v>
      </c>
    </row>
    <row r="78" spans="1:7" ht="45" x14ac:dyDescent="0.25">
      <c r="A78" s="30"/>
      <c r="B78" s="34"/>
      <c r="C78" s="6" t="s">
        <v>39</v>
      </c>
      <c r="D78" s="20" t="s">
        <v>40</v>
      </c>
      <c r="E78" s="63">
        <v>420</v>
      </c>
      <c r="F78" s="64">
        <v>435.34</v>
      </c>
      <c r="G78" s="14">
        <f t="shared" si="4"/>
        <v>1.0365238095238094</v>
      </c>
    </row>
    <row r="79" spans="1:7" ht="33.75" x14ac:dyDescent="0.25">
      <c r="A79" s="27"/>
      <c r="B79" s="32"/>
      <c r="C79" s="6" t="s">
        <v>171</v>
      </c>
      <c r="D79" s="20" t="s">
        <v>172</v>
      </c>
      <c r="E79" s="63">
        <v>90000</v>
      </c>
      <c r="F79" s="64">
        <v>90000</v>
      </c>
      <c r="G79" s="14">
        <f t="shared" si="4"/>
        <v>1</v>
      </c>
    </row>
    <row r="80" spans="1:7" ht="20.25" customHeight="1" x14ac:dyDescent="0.25">
      <c r="A80" s="26"/>
      <c r="B80" s="45" t="s">
        <v>213</v>
      </c>
      <c r="C80" s="6"/>
      <c r="D80" s="70" t="s">
        <v>214</v>
      </c>
      <c r="E80" s="62">
        <f>SUM(E81:E81)</f>
        <v>76328.56</v>
      </c>
      <c r="F80" s="62">
        <f>SUM(F81:F81)</f>
        <v>76328.56</v>
      </c>
      <c r="G80" s="47">
        <f t="shared" si="4"/>
        <v>1</v>
      </c>
    </row>
    <row r="81" spans="1:7" ht="33.75" x14ac:dyDescent="0.25">
      <c r="A81" s="27"/>
      <c r="B81" s="34"/>
      <c r="C81" s="6" t="s">
        <v>179</v>
      </c>
      <c r="D81" s="20" t="s">
        <v>180</v>
      </c>
      <c r="E81" s="63">
        <v>76328.56</v>
      </c>
      <c r="F81" s="64">
        <v>76328.56</v>
      </c>
      <c r="G81" s="14">
        <f t="shared" si="4"/>
        <v>1</v>
      </c>
    </row>
    <row r="82" spans="1:7" ht="16.5" customHeight="1" x14ac:dyDescent="0.25">
      <c r="A82" s="30"/>
      <c r="B82" s="45" t="s">
        <v>173</v>
      </c>
      <c r="C82" s="6"/>
      <c r="D82" s="70" t="s">
        <v>16</v>
      </c>
      <c r="E82" s="62">
        <f>SUM(E83:E84)</f>
        <v>2050000</v>
      </c>
      <c r="F82" s="62">
        <f>SUM(F83:F84)</f>
        <v>1872960.33</v>
      </c>
      <c r="G82" s="47">
        <f t="shared" ref="G82:G84" si="7">F82/E82</f>
        <v>0.91363918536585365</v>
      </c>
    </row>
    <row r="83" spans="1:7" ht="33.75" x14ac:dyDescent="0.25">
      <c r="A83" s="30"/>
      <c r="B83" s="34"/>
      <c r="C83" s="6" t="s">
        <v>179</v>
      </c>
      <c r="D83" s="20" t="s">
        <v>180</v>
      </c>
      <c r="E83" s="63">
        <v>1950000</v>
      </c>
      <c r="F83" s="64">
        <v>1790586.25</v>
      </c>
      <c r="G83" s="14">
        <f t="shared" si="7"/>
        <v>0.918249358974359</v>
      </c>
    </row>
    <row r="84" spans="1:7" ht="45" x14ac:dyDescent="0.25">
      <c r="A84" s="27"/>
      <c r="B84" s="34"/>
      <c r="C84" s="6" t="s">
        <v>215</v>
      </c>
      <c r="D84" s="20" t="s">
        <v>216</v>
      </c>
      <c r="E84" s="63">
        <v>100000</v>
      </c>
      <c r="F84" s="64">
        <v>82374.080000000002</v>
      </c>
      <c r="G84" s="14">
        <f t="shared" si="7"/>
        <v>0.82374080000000005</v>
      </c>
    </row>
    <row r="85" spans="1:7" ht="16.5" customHeight="1" x14ac:dyDescent="0.25">
      <c r="A85" s="19">
        <v>755</v>
      </c>
      <c r="B85" s="8"/>
      <c r="C85" s="6"/>
      <c r="D85" s="67" t="s">
        <v>56</v>
      </c>
      <c r="E85" s="60">
        <f>SUM(E86)</f>
        <v>211068</v>
      </c>
      <c r="F85" s="60">
        <f>SUM(F86)</f>
        <v>211068</v>
      </c>
      <c r="G85" s="10">
        <f>F85/E85</f>
        <v>1</v>
      </c>
    </row>
    <row r="86" spans="1:7" ht="16.5" customHeight="1" x14ac:dyDescent="0.25">
      <c r="A86" s="26"/>
      <c r="B86" s="45" t="s">
        <v>57</v>
      </c>
      <c r="C86" s="6"/>
      <c r="D86" s="70" t="s">
        <v>58</v>
      </c>
      <c r="E86" s="62">
        <f>SUM(E87)</f>
        <v>211068</v>
      </c>
      <c r="F86" s="62">
        <f>SUM(F87)</f>
        <v>211068</v>
      </c>
      <c r="G86" s="47">
        <f>F86/E86</f>
        <v>1</v>
      </c>
    </row>
    <row r="87" spans="1:7" ht="45" x14ac:dyDescent="0.25">
      <c r="A87" s="27"/>
      <c r="B87" s="17"/>
      <c r="C87" s="6" t="s">
        <v>14</v>
      </c>
      <c r="D87" s="20" t="s">
        <v>15</v>
      </c>
      <c r="E87" s="63">
        <v>211068</v>
      </c>
      <c r="F87" s="64">
        <v>211068</v>
      </c>
      <c r="G87" s="14">
        <f>F87/E87</f>
        <v>1</v>
      </c>
    </row>
    <row r="88" spans="1:7" ht="33.75" x14ac:dyDescent="0.25">
      <c r="A88" s="19">
        <v>756</v>
      </c>
      <c r="B88" s="8"/>
      <c r="C88" s="6"/>
      <c r="D88" s="67" t="s">
        <v>59</v>
      </c>
      <c r="E88" s="60">
        <f>SUM(E100+E89)</f>
        <v>32560172.109999999</v>
      </c>
      <c r="F88" s="61">
        <f>SUM(F100+F89)</f>
        <v>32771609.190000001</v>
      </c>
      <c r="G88" s="10">
        <f t="shared" si="4"/>
        <v>1.0064937334878234</v>
      </c>
    </row>
    <row r="89" spans="1:7" ht="36.75" customHeight="1" x14ac:dyDescent="0.25">
      <c r="A89" s="28"/>
      <c r="B89" s="45" t="s">
        <v>60</v>
      </c>
      <c r="C89" s="6"/>
      <c r="D89" s="70" t="s">
        <v>61</v>
      </c>
      <c r="E89" s="62">
        <f>SUM(E90:E99)</f>
        <v>2354067.1100000003</v>
      </c>
      <c r="F89" s="62">
        <f>SUM(F90:F99)</f>
        <v>2565504.19</v>
      </c>
      <c r="G89" s="47">
        <f t="shared" si="4"/>
        <v>1.0898177792390973</v>
      </c>
    </row>
    <row r="90" spans="1:7" ht="16.5" customHeight="1" x14ac:dyDescent="0.25">
      <c r="A90" s="36"/>
      <c r="B90" s="37"/>
      <c r="C90" s="6" t="s">
        <v>62</v>
      </c>
      <c r="D90" s="20" t="s">
        <v>63</v>
      </c>
      <c r="E90" s="63">
        <v>1556307.11</v>
      </c>
      <c r="F90" s="64">
        <v>1630390.75</v>
      </c>
      <c r="G90" s="14">
        <f t="shared" si="4"/>
        <v>1.047602198514662</v>
      </c>
    </row>
    <row r="91" spans="1:7" ht="33.75" x14ac:dyDescent="0.25">
      <c r="A91" s="36"/>
      <c r="B91" s="38"/>
      <c r="C91" s="6" t="s">
        <v>64</v>
      </c>
      <c r="D91" s="20" t="s">
        <v>65</v>
      </c>
      <c r="E91" s="63">
        <v>120000</v>
      </c>
      <c r="F91" s="64">
        <v>144769.60000000001</v>
      </c>
      <c r="G91" s="14">
        <f t="shared" si="4"/>
        <v>1.2064133333333333</v>
      </c>
    </row>
    <row r="92" spans="1:7" ht="22.5" x14ac:dyDescent="0.25">
      <c r="A92" s="36"/>
      <c r="B92" s="38"/>
      <c r="C92" s="6" t="s">
        <v>155</v>
      </c>
      <c r="D92" s="20" t="s">
        <v>156</v>
      </c>
      <c r="E92" s="63">
        <v>253760</v>
      </c>
      <c r="F92" s="64">
        <v>320419.40999999997</v>
      </c>
      <c r="G92" s="14">
        <f t="shared" si="4"/>
        <v>1.262686830075662</v>
      </c>
    </row>
    <row r="93" spans="1:7" ht="33.75" x14ac:dyDescent="0.25">
      <c r="A93" s="36"/>
      <c r="B93" s="38"/>
      <c r="C93" s="6" t="s">
        <v>164</v>
      </c>
      <c r="D93" s="20" t="s">
        <v>165</v>
      </c>
      <c r="E93" s="63">
        <v>20000</v>
      </c>
      <c r="F93" s="64">
        <v>18100</v>
      </c>
      <c r="G93" s="14">
        <f t="shared" si="4"/>
        <v>0.90500000000000003</v>
      </c>
    </row>
    <row r="94" spans="1:7" ht="16.5" customHeight="1" x14ac:dyDescent="0.25">
      <c r="A94" s="36"/>
      <c r="B94" s="38"/>
      <c r="C94" s="6" t="s">
        <v>66</v>
      </c>
      <c r="D94" s="20" t="s">
        <v>67</v>
      </c>
      <c r="E94" s="63">
        <v>12000</v>
      </c>
      <c r="F94" s="64">
        <v>8337.1</v>
      </c>
      <c r="G94" s="14">
        <f t="shared" si="4"/>
        <v>0.69475833333333337</v>
      </c>
    </row>
    <row r="95" spans="1:7" ht="27.75" customHeight="1" x14ac:dyDescent="0.25">
      <c r="A95" s="36"/>
      <c r="B95" s="38"/>
      <c r="C95" s="6" t="s">
        <v>68</v>
      </c>
      <c r="D95" s="20" t="s">
        <v>69</v>
      </c>
      <c r="E95" s="63">
        <v>33000</v>
      </c>
      <c r="F95" s="64">
        <v>51155.5</v>
      </c>
      <c r="G95" s="14">
        <f t="shared" si="4"/>
        <v>1.5501666666666667</v>
      </c>
    </row>
    <row r="96" spans="1:7" ht="22.5" x14ac:dyDescent="0.25">
      <c r="A96" s="36"/>
      <c r="B96" s="38"/>
      <c r="C96" s="6" t="s">
        <v>36</v>
      </c>
      <c r="D96" s="20" t="s">
        <v>70</v>
      </c>
      <c r="E96" s="63">
        <v>3500</v>
      </c>
      <c r="F96" s="64">
        <v>5828.13</v>
      </c>
      <c r="G96" s="14">
        <f t="shared" si="4"/>
        <v>1.6651800000000001</v>
      </c>
    </row>
    <row r="97" spans="1:7" ht="16.5" customHeight="1" x14ac:dyDescent="0.25">
      <c r="A97" s="36"/>
      <c r="B97" s="38"/>
      <c r="C97" s="6" t="s">
        <v>71</v>
      </c>
      <c r="D97" s="20" t="s">
        <v>72</v>
      </c>
      <c r="E97" s="63">
        <v>330000</v>
      </c>
      <c r="F97" s="64">
        <v>364050.5</v>
      </c>
      <c r="G97" s="14">
        <f t="shared" si="4"/>
        <v>1.1031833333333334</v>
      </c>
    </row>
    <row r="98" spans="1:7" ht="16.5" customHeight="1" x14ac:dyDescent="0.25">
      <c r="A98" s="36"/>
      <c r="B98" s="38"/>
      <c r="C98" s="6" t="s">
        <v>50</v>
      </c>
      <c r="D98" s="20" t="s">
        <v>51</v>
      </c>
      <c r="E98" s="63">
        <v>15500</v>
      </c>
      <c r="F98" s="64">
        <v>10507</v>
      </c>
      <c r="G98" s="14">
        <f t="shared" si="4"/>
        <v>0.67787096774193545</v>
      </c>
    </row>
    <row r="99" spans="1:7" ht="16.5" customHeight="1" x14ac:dyDescent="0.25">
      <c r="A99" s="36"/>
      <c r="B99" s="38"/>
      <c r="C99" s="6" t="s">
        <v>25</v>
      </c>
      <c r="D99" s="20" t="s">
        <v>26</v>
      </c>
      <c r="E99" s="63">
        <v>10000</v>
      </c>
      <c r="F99" s="64">
        <v>11946.2</v>
      </c>
      <c r="G99" s="14">
        <f t="shared" si="4"/>
        <v>1.19462</v>
      </c>
    </row>
    <row r="100" spans="1:7" ht="21.75" customHeight="1" x14ac:dyDescent="0.25">
      <c r="A100" s="30"/>
      <c r="B100" s="45">
        <v>75622</v>
      </c>
      <c r="C100" s="6"/>
      <c r="D100" s="70" t="s">
        <v>73</v>
      </c>
      <c r="E100" s="62">
        <f>SUM(E101:E102)</f>
        <v>30206105</v>
      </c>
      <c r="F100" s="66">
        <f>SUM(F101:F102)</f>
        <v>30206105</v>
      </c>
      <c r="G100" s="47">
        <f t="shared" si="4"/>
        <v>1</v>
      </c>
    </row>
    <row r="101" spans="1:7" ht="22.5" x14ac:dyDescent="0.25">
      <c r="A101" s="30"/>
      <c r="B101" s="33"/>
      <c r="C101" s="6" t="s">
        <v>74</v>
      </c>
      <c r="D101" s="20" t="s">
        <v>157</v>
      </c>
      <c r="E101" s="63">
        <v>29223729</v>
      </c>
      <c r="F101" s="64">
        <v>29223729</v>
      </c>
      <c r="G101" s="14">
        <f t="shared" si="4"/>
        <v>1</v>
      </c>
    </row>
    <row r="102" spans="1:7" ht="22.5" x14ac:dyDescent="0.25">
      <c r="A102" s="27"/>
      <c r="B102" s="32"/>
      <c r="C102" s="6" t="s">
        <v>75</v>
      </c>
      <c r="D102" s="20" t="s">
        <v>158</v>
      </c>
      <c r="E102" s="63">
        <v>982376</v>
      </c>
      <c r="F102" s="64">
        <v>982376</v>
      </c>
      <c r="G102" s="14">
        <f t="shared" si="4"/>
        <v>1</v>
      </c>
    </row>
    <row r="103" spans="1:7" ht="16.5" customHeight="1" x14ac:dyDescent="0.25">
      <c r="A103" s="19">
        <v>758</v>
      </c>
      <c r="B103" s="8"/>
      <c r="C103" s="6"/>
      <c r="D103" s="67" t="s">
        <v>76</v>
      </c>
      <c r="E103" s="60">
        <f>SUM(E104+E109+E113+E111+E117+E106)</f>
        <v>93011976.540000007</v>
      </c>
      <c r="F103" s="60">
        <f>SUM(F104+F109+F113+F111+F117+F106)</f>
        <v>93050889.790000007</v>
      </c>
      <c r="G103" s="10">
        <f t="shared" si="4"/>
        <v>1.0004183681655583</v>
      </c>
    </row>
    <row r="104" spans="1:7" ht="24" customHeight="1" x14ac:dyDescent="0.25">
      <c r="A104" s="26"/>
      <c r="B104" s="45">
        <v>75801</v>
      </c>
      <c r="C104" s="6"/>
      <c r="D104" s="70" t="s">
        <v>77</v>
      </c>
      <c r="E104" s="62">
        <f>SUM(E105)</f>
        <v>81562876</v>
      </c>
      <c r="F104" s="66">
        <f>SUM(F105)</f>
        <v>81562876</v>
      </c>
      <c r="G104" s="47">
        <f t="shared" si="4"/>
        <v>1</v>
      </c>
    </row>
    <row r="105" spans="1:7" ht="16.5" customHeight="1" x14ac:dyDescent="0.25">
      <c r="A105" s="30"/>
      <c r="B105" s="17"/>
      <c r="C105" s="6" t="s">
        <v>78</v>
      </c>
      <c r="D105" s="20" t="s">
        <v>79</v>
      </c>
      <c r="E105" s="63">
        <v>81562876</v>
      </c>
      <c r="F105" s="64">
        <v>81562876</v>
      </c>
      <c r="G105" s="14">
        <f t="shared" si="4"/>
        <v>1</v>
      </c>
    </row>
    <row r="106" spans="1:7" ht="24" customHeight="1" x14ac:dyDescent="0.25">
      <c r="A106" s="30"/>
      <c r="B106" s="45" t="s">
        <v>181</v>
      </c>
      <c r="C106" s="6"/>
      <c r="D106" s="70" t="s">
        <v>182</v>
      </c>
      <c r="E106" s="62">
        <f>SUM(E107:E108)</f>
        <v>3271110</v>
      </c>
      <c r="F106" s="62">
        <f>SUM(F107:F108)</f>
        <v>3271110</v>
      </c>
      <c r="G106" s="47">
        <f t="shared" ref="G106:G108" si="8">F106/E106</f>
        <v>1</v>
      </c>
    </row>
    <row r="107" spans="1:7" ht="16.5" customHeight="1" x14ac:dyDescent="0.25">
      <c r="A107" s="30"/>
      <c r="B107" s="33"/>
      <c r="C107" s="6" t="s">
        <v>183</v>
      </c>
      <c r="D107" s="20" t="s">
        <v>184</v>
      </c>
      <c r="E107" s="63">
        <v>21110</v>
      </c>
      <c r="F107" s="64">
        <v>21110</v>
      </c>
      <c r="G107" s="14">
        <f t="shared" si="8"/>
        <v>1</v>
      </c>
    </row>
    <row r="108" spans="1:7" ht="45" x14ac:dyDescent="0.25">
      <c r="A108" s="27"/>
      <c r="B108" s="32"/>
      <c r="C108" s="6" t="s">
        <v>191</v>
      </c>
      <c r="D108" s="20" t="s">
        <v>192</v>
      </c>
      <c r="E108" s="63">
        <v>3250000</v>
      </c>
      <c r="F108" s="64">
        <v>3250000</v>
      </c>
      <c r="G108" s="14">
        <f t="shared" si="8"/>
        <v>1</v>
      </c>
    </row>
    <row r="109" spans="1:7" ht="24" customHeight="1" x14ac:dyDescent="0.25">
      <c r="A109" s="26"/>
      <c r="B109" s="45" t="s">
        <v>80</v>
      </c>
      <c r="C109" s="6"/>
      <c r="D109" s="70" t="s">
        <v>81</v>
      </c>
      <c r="E109" s="62">
        <f>SUM(E110)</f>
        <v>4336480</v>
      </c>
      <c r="F109" s="66">
        <f>SUM(F110)</f>
        <v>4336480</v>
      </c>
      <c r="G109" s="47">
        <f t="shared" si="4"/>
        <v>1</v>
      </c>
    </row>
    <row r="110" spans="1:7" ht="16.5" customHeight="1" x14ac:dyDescent="0.25">
      <c r="A110" s="30"/>
      <c r="B110" s="17"/>
      <c r="C110" s="6" t="s">
        <v>78</v>
      </c>
      <c r="D110" s="20" t="s">
        <v>79</v>
      </c>
      <c r="E110" s="63">
        <v>4336480</v>
      </c>
      <c r="F110" s="64">
        <v>4336480</v>
      </c>
      <c r="G110" s="14">
        <f t="shared" si="4"/>
        <v>1</v>
      </c>
    </row>
    <row r="111" spans="1:7" ht="24.75" customHeight="1" x14ac:dyDescent="0.25">
      <c r="A111" s="30"/>
      <c r="B111" s="45" t="s">
        <v>217</v>
      </c>
      <c r="C111" s="6"/>
      <c r="D111" s="70" t="s">
        <v>218</v>
      </c>
      <c r="E111" s="62">
        <f>SUM(E112)</f>
        <v>1274037</v>
      </c>
      <c r="F111" s="66">
        <f>SUM(F112)</f>
        <v>1274037</v>
      </c>
      <c r="G111" s="47">
        <f t="shared" ref="G111:G112" si="9">F111/E111</f>
        <v>1</v>
      </c>
    </row>
    <row r="112" spans="1:7" ht="16.5" customHeight="1" x14ac:dyDescent="0.25">
      <c r="A112" s="30"/>
      <c r="B112" s="17"/>
      <c r="C112" s="6" t="s">
        <v>78</v>
      </c>
      <c r="D112" s="20" t="s">
        <v>79</v>
      </c>
      <c r="E112" s="63">
        <v>1274037</v>
      </c>
      <c r="F112" s="64">
        <v>1274037</v>
      </c>
      <c r="G112" s="14">
        <f t="shared" si="9"/>
        <v>1</v>
      </c>
    </row>
    <row r="113" spans="1:7" ht="16.5" customHeight="1" x14ac:dyDescent="0.25">
      <c r="A113" s="30"/>
      <c r="B113" s="45">
        <v>75814</v>
      </c>
      <c r="C113" s="6"/>
      <c r="D113" s="70" t="s">
        <v>82</v>
      </c>
      <c r="E113" s="62">
        <f>SUM(E114:E116)</f>
        <v>1144893.54</v>
      </c>
      <c r="F113" s="62">
        <f>SUM(F114:F116)</f>
        <v>1183806.79</v>
      </c>
      <c r="G113" s="47">
        <f t="shared" si="4"/>
        <v>1.033988531370349</v>
      </c>
    </row>
    <row r="114" spans="1:7" ht="16.5" customHeight="1" x14ac:dyDescent="0.25">
      <c r="A114" s="30"/>
      <c r="B114" s="33"/>
      <c r="C114" s="6" t="s">
        <v>25</v>
      </c>
      <c r="D114" s="20" t="s">
        <v>26</v>
      </c>
      <c r="E114" s="63">
        <v>456176.54</v>
      </c>
      <c r="F114" s="64">
        <v>495090.14</v>
      </c>
      <c r="G114" s="14">
        <f t="shared" si="4"/>
        <v>1.0853038168074141</v>
      </c>
    </row>
    <row r="115" spans="1:7" ht="16.5" customHeight="1" x14ac:dyDescent="0.25">
      <c r="A115" s="30"/>
      <c r="B115" s="34"/>
      <c r="C115" s="6" t="s">
        <v>27</v>
      </c>
      <c r="D115" s="20" t="s">
        <v>28</v>
      </c>
      <c r="E115" s="63">
        <v>260</v>
      </c>
      <c r="F115" s="64">
        <v>259.64999999999998</v>
      </c>
      <c r="G115" s="14">
        <f t="shared" si="4"/>
        <v>0.99865384615384611</v>
      </c>
    </row>
    <row r="116" spans="1:7" ht="33.75" x14ac:dyDescent="0.25">
      <c r="A116" s="30"/>
      <c r="B116" s="34"/>
      <c r="C116" s="6" t="s">
        <v>179</v>
      </c>
      <c r="D116" s="20" t="s">
        <v>180</v>
      </c>
      <c r="E116" s="63">
        <v>688457</v>
      </c>
      <c r="F116" s="64">
        <v>688457</v>
      </c>
      <c r="G116" s="14">
        <f t="shared" si="4"/>
        <v>1</v>
      </c>
    </row>
    <row r="117" spans="1:7" ht="22.5" customHeight="1" x14ac:dyDescent="0.25">
      <c r="A117" s="30"/>
      <c r="B117" s="45" t="s">
        <v>83</v>
      </c>
      <c r="C117" s="6"/>
      <c r="D117" s="70" t="s">
        <v>84</v>
      </c>
      <c r="E117" s="62">
        <f>SUM(E118)</f>
        <v>1422580</v>
      </c>
      <c r="F117" s="66">
        <f>SUM(F118)</f>
        <v>1422580</v>
      </c>
      <c r="G117" s="47">
        <f t="shared" si="4"/>
        <v>1</v>
      </c>
    </row>
    <row r="118" spans="1:7" ht="16.5" customHeight="1" x14ac:dyDescent="0.25">
      <c r="A118" s="27"/>
      <c r="B118" s="17"/>
      <c r="C118" s="6" t="s">
        <v>78</v>
      </c>
      <c r="D118" s="20" t="s">
        <v>79</v>
      </c>
      <c r="E118" s="63">
        <v>1422580</v>
      </c>
      <c r="F118" s="64">
        <v>1422580</v>
      </c>
      <c r="G118" s="14">
        <f t="shared" si="4"/>
        <v>1</v>
      </c>
    </row>
    <row r="119" spans="1:7" ht="21" customHeight="1" x14ac:dyDescent="0.25">
      <c r="A119" s="19">
        <v>801</v>
      </c>
      <c r="B119" s="8"/>
      <c r="C119" s="6"/>
      <c r="D119" s="67" t="s">
        <v>85</v>
      </c>
      <c r="E119" s="60">
        <f>SUM(E120+E125+E127+E139+E141+E145+E156+E163+E165+E167)</f>
        <v>1782114.76</v>
      </c>
      <c r="F119" s="60">
        <f>SUM(F120+F125+F127+F139+F141+F145+F156+F163+F165+F167)</f>
        <v>2715070.73</v>
      </c>
      <c r="G119" s="10">
        <f t="shared" si="4"/>
        <v>1.5235106015282651</v>
      </c>
    </row>
    <row r="120" spans="1:7" ht="16.5" customHeight="1" x14ac:dyDescent="0.25">
      <c r="A120" s="28"/>
      <c r="B120" s="45">
        <v>80102</v>
      </c>
      <c r="C120" s="6"/>
      <c r="D120" s="70" t="s">
        <v>86</v>
      </c>
      <c r="E120" s="62">
        <f>SUM(E121:E124)</f>
        <v>89400</v>
      </c>
      <c r="F120" s="62">
        <f>SUM(F121:F124)</f>
        <v>114953.27</v>
      </c>
      <c r="G120" s="47">
        <f t="shared" si="4"/>
        <v>1.2858307606263983</v>
      </c>
    </row>
    <row r="121" spans="1:7" ht="16.5" customHeight="1" x14ac:dyDescent="0.25">
      <c r="A121" s="36"/>
      <c r="B121" s="33"/>
      <c r="C121" s="6" t="s">
        <v>44</v>
      </c>
      <c r="D121" s="20" t="s">
        <v>45</v>
      </c>
      <c r="E121" s="63">
        <v>82000</v>
      </c>
      <c r="F121" s="64">
        <v>105755</v>
      </c>
      <c r="G121" s="14">
        <f t="shared" si="4"/>
        <v>1.2896951219512196</v>
      </c>
    </row>
    <row r="122" spans="1:7" ht="16.5" customHeight="1" x14ac:dyDescent="0.25">
      <c r="A122" s="36"/>
      <c r="B122" s="34"/>
      <c r="C122" s="6" t="s">
        <v>25</v>
      </c>
      <c r="D122" s="20" t="s">
        <v>26</v>
      </c>
      <c r="E122" s="63">
        <v>6200</v>
      </c>
      <c r="F122" s="64">
        <v>7731.28</v>
      </c>
      <c r="G122" s="14">
        <f t="shared" si="4"/>
        <v>1.2469806451612904</v>
      </c>
    </row>
    <row r="123" spans="1:7" ht="16.5" customHeight="1" x14ac:dyDescent="0.25">
      <c r="A123" s="36"/>
      <c r="B123" s="34"/>
      <c r="C123" s="6" t="s">
        <v>27</v>
      </c>
      <c r="D123" s="20" t="s">
        <v>28</v>
      </c>
      <c r="E123" s="63">
        <v>0</v>
      </c>
      <c r="F123" s="64">
        <v>249.99</v>
      </c>
      <c r="G123" s="14"/>
    </row>
    <row r="124" spans="1:7" ht="16.5" customHeight="1" x14ac:dyDescent="0.25">
      <c r="A124" s="36"/>
      <c r="B124" s="32"/>
      <c r="C124" s="6" t="s">
        <v>37</v>
      </c>
      <c r="D124" s="20" t="s">
        <v>38</v>
      </c>
      <c r="E124" s="63">
        <v>1200</v>
      </c>
      <c r="F124" s="64">
        <v>1217</v>
      </c>
      <c r="G124" s="14">
        <f t="shared" si="4"/>
        <v>1.0141666666666667</v>
      </c>
    </row>
    <row r="125" spans="1:7" ht="16.5" customHeight="1" x14ac:dyDescent="0.25">
      <c r="A125" s="36"/>
      <c r="B125" s="45" t="s">
        <v>89</v>
      </c>
      <c r="C125" s="6"/>
      <c r="D125" s="70" t="s">
        <v>90</v>
      </c>
      <c r="E125" s="62">
        <f>SUM(E126:E126)</f>
        <v>75407</v>
      </c>
      <c r="F125" s="66">
        <f>SUM(F126:F126)</f>
        <v>64850.02</v>
      </c>
      <c r="G125" s="47">
        <f t="shared" si="4"/>
        <v>0.86</v>
      </c>
    </row>
    <row r="126" spans="1:7" ht="22.5" x14ac:dyDescent="0.25">
      <c r="A126" s="36"/>
      <c r="B126" s="17"/>
      <c r="C126" s="6" t="s">
        <v>87</v>
      </c>
      <c r="D126" s="20" t="s">
        <v>88</v>
      </c>
      <c r="E126" s="63">
        <v>75407</v>
      </c>
      <c r="F126" s="64">
        <v>64850.02</v>
      </c>
      <c r="G126" s="14">
        <f t="shared" si="4"/>
        <v>0.86</v>
      </c>
    </row>
    <row r="127" spans="1:7" ht="16.5" customHeight="1" x14ac:dyDescent="0.25">
      <c r="A127" s="36"/>
      <c r="B127" s="45" t="s">
        <v>91</v>
      </c>
      <c r="C127" s="6"/>
      <c r="D127" s="46" t="s">
        <v>92</v>
      </c>
      <c r="E127" s="62">
        <f>SUM(E128:E138)</f>
        <v>359168</v>
      </c>
      <c r="F127" s="62">
        <f>SUM(F128:F138)</f>
        <v>496936.45999999996</v>
      </c>
      <c r="G127" s="47">
        <f t="shared" si="4"/>
        <v>1.3835766549358517</v>
      </c>
    </row>
    <row r="128" spans="1:7" ht="33.75" x14ac:dyDescent="0.25">
      <c r="A128" s="36"/>
      <c r="B128" s="33"/>
      <c r="C128" s="6" t="s">
        <v>93</v>
      </c>
      <c r="D128" s="20" t="s">
        <v>94</v>
      </c>
      <c r="E128" s="63">
        <v>200</v>
      </c>
      <c r="F128" s="64">
        <v>312</v>
      </c>
      <c r="G128" s="14">
        <f t="shared" si="4"/>
        <v>1.56</v>
      </c>
    </row>
    <row r="129" spans="1:7" ht="22.5" x14ac:dyDescent="0.25">
      <c r="A129" s="36"/>
      <c r="B129" s="34"/>
      <c r="C129" s="6" t="s">
        <v>36</v>
      </c>
      <c r="D129" s="20" t="s">
        <v>70</v>
      </c>
      <c r="E129" s="63">
        <v>0</v>
      </c>
      <c r="F129" s="64">
        <v>16</v>
      </c>
      <c r="G129" s="14"/>
    </row>
    <row r="130" spans="1:7" ht="16.5" customHeight="1" x14ac:dyDescent="0.25">
      <c r="A130" s="36"/>
      <c r="B130" s="34"/>
      <c r="C130" s="6" t="s">
        <v>50</v>
      </c>
      <c r="D130" s="20" t="s">
        <v>51</v>
      </c>
      <c r="E130" s="63">
        <v>200</v>
      </c>
      <c r="F130" s="64">
        <v>198</v>
      </c>
      <c r="G130" s="14">
        <f t="shared" si="4"/>
        <v>0.99</v>
      </c>
    </row>
    <row r="131" spans="1:7" ht="56.25" x14ac:dyDescent="0.25">
      <c r="A131" s="36"/>
      <c r="B131" s="34"/>
      <c r="C131" s="6" t="s">
        <v>23</v>
      </c>
      <c r="D131" s="20" t="s">
        <v>24</v>
      </c>
      <c r="E131" s="63">
        <v>87624</v>
      </c>
      <c r="F131" s="64">
        <v>96845.56</v>
      </c>
      <c r="G131" s="14">
        <f t="shared" si="4"/>
        <v>1.10524011686296</v>
      </c>
    </row>
    <row r="132" spans="1:7" ht="56.25" x14ac:dyDescent="0.25">
      <c r="A132" s="36"/>
      <c r="B132" s="34"/>
      <c r="C132" s="6" t="s">
        <v>219</v>
      </c>
      <c r="D132" s="20" t="s">
        <v>220</v>
      </c>
      <c r="E132" s="63">
        <v>0</v>
      </c>
      <c r="F132" s="64">
        <v>39293</v>
      </c>
      <c r="G132" s="14"/>
    </row>
    <row r="133" spans="1:7" ht="16.5" customHeight="1" x14ac:dyDescent="0.25">
      <c r="A133" s="36"/>
      <c r="B133" s="34"/>
      <c r="C133" s="6" t="s">
        <v>25</v>
      </c>
      <c r="D133" s="20" t="s">
        <v>26</v>
      </c>
      <c r="E133" s="63">
        <v>17400</v>
      </c>
      <c r="F133" s="64">
        <v>24789.37</v>
      </c>
      <c r="G133" s="14">
        <f t="shared" si="4"/>
        <v>1.4246764367816092</v>
      </c>
    </row>
    <row r="134" spans="1:7" ht="16.5" customHeight="1" x14ac:dyDescent="0.25">
      <c r="A134" s="36"/>
      <c r="B134" s="34"/>
      <c r="C134" s="6" t="s">
        <v>27</v>
      </c>
      <c r="D134" s="20" t="s">
        <v>28</v>
      </c>
      <c r="E134" s="63">
        <v>15854</v>
      </c>
      <c r="F134" s="64">
        <v>15853.6</v>
      </c>
      <c r="G134" s="14">
        <f t="shared" si="4"/>
        <v>0.99997476977418953</v>
      </c>
    </row>
    <row r="135" spans="1:7" ht="22.5" x14ac:dyDescent="0.25">
      <c r="A135" s="36"/>
      <c r="B135" s="34"/>
      <c r="C135" s="6" t="s">
        <v>52</v>
      </c>
      <c r="D135" s="20" t="s">
        <v>188</v>
      </c>
      <c r="E135" s="63">
        <v>64614</v>
      </c>
      <c r="F135" s="64">
        <v>90638.76</v>
      </c>
      <c r="G135" s="14">
        <f t="shared" si="4"/>
        <v>1.4027727737022935</v>
      </c>
    </row>
    <row r="136" spans="1:7" ht="16.5" customHeight="1" x14ac:dyDescent="0.25">
      <c r="A136" s="36"/>
      <c r="B136" s="34"/>
      <c r="C136" s="6" t="s">
        <v>37</v>
      </c>
      <c r="D136" s="20" t="s">
        <v>38</v>
      </c>
      <c r="E136" s="63">
        <v>4200</v>
      </c>
      <c r="F136" s="64">
        <v>4685</v>
      </c>
      <c r="G136" s="14">
        <f t="shared" si="4"/>
        <v>1.1154761904761905</v>
      </c>
    </row>
    <row r="137" spans="1:7" ht="45" x14ac:dyDescent="0.25">
      <c r="A137" s="36"/>
      <c r="B137" s="34"/>
      <c r="C137" s="6" t="s">
        <v>147</v>
      </c>
      <c r="D137" s="20" t="s">
        <v>221</v>
      </c>
      <c r="E137" s="63">
        <v>169076</v>
      </c>
      <c r="F137" s="64">
        <v>161995.5</v>
      </c>
      <c r="G137" s="14">
        <f t="shared" si="4"/>
        <v>0.95812238283375528</v>
      </c>
    </row>
    <row r="138" spans="1:7" ht="56.25" x14ac:dyDescent="0.25">
      <c r="A138" s="29"/>
      <c r="B138" s="32"/>
      <c r="C138" s="6" t="s">
        <v>222</v>
      </c>
      <c r="D138" s="20" t="s">
        <v>223</v>
      </c>
      <c r="E138" s="63">
        <v>0</v>
      </c>
      <c r="F138" s="64">
        <v>62309.67</v>
      </c>
      <c r="G138" s="14"/>
    </row>
    <row r="139" spans="1:7" ht="19.5" customHeight="1" x14ac:dyDescent="0.25">
      <c r="A139" s="28"/>
      <c r="B139" s="45" t="s">
        <v>145</v>
      </c>
      <c r="C139" s="6"/>
      <c r="D139" s="46" t="s">
        <v>146</v>
      </c>
      <c r="E139" s="62">
        <f>SUM(E140:E140)</f>
        <v>34338.03</v>
      </c>
      <c r="F139" s="62">
        <f>SUM(F140:F140)</f>
        <v>34338.03</v>
      </c>
      <c r="G139" s="47">
        <f t="shared" si="4"/>
        <v>1</v>
      </c>
    </row>
    <row r="140" spans="1:7" ht="16.5" customHeight="1" x14ac:dyDescent="0.25">
      <c r="A140" s="36"/>
      <c r="B140" s="17"/>
      <c r="C140" s="6" t="s">
        <v>27</v>
      </c>
      <c r="D140" s="13" t="s">
        <v>28</v>
      </c>
      <c r="E140" s="63">
        <v>34338.03</v>
      </c>
      <c r="F140" s="64">
        <v>34338.03</v>
      </c>
      <c r="G140" s="14">
        <f t="shared" si="4"/>
        <v>1</v>
      </c>
    </row>
    <row r="141" spans="1:7" ht="16.5" customHeight="1" x14ac:dyDescent="0.25">
      <c r="A141" s="36"/>
      <c r="B141" s="45" t="s">
        <v>95</v>
      </c>
      <c r="C141" s="6"/>
      <c r="D141" s="46" t="s">
        <v>96</v>
      </c>
      <c r="E141" s="62">
        <f>SUM(E142:E144)</f>
        <v>1970</v>
      </c>
      <c r="F141" s="62">
        <f>SUM(F142:F144)</f>
        <v>1951.2</v>
      </c>
      <c r="G141" s="47">
        <f t="shared" ref="G141:G218" si="10">F141/E141</f>
        <v>0.99045685279187823</v>
      </c>
    </row>
    <row r="142" spans="1:7" ht="33.75" x14ac:dyDescent="0.25">
      <c r="A142" s="36"/>
      <c r="B142" s="48"/>
      <c r="C142" s="6" t="s">
        <v>93</v>
      </c>
      <c r="D142" s="20" t="s">
        <v>94</v>
      </c>
      <c r="E142" s="63">
        <v>160</v>
      </c>
      <c r="F142" s="64">
        <v>182</v>
      </c>
      <c r="G142" s="14">
        <f t="shared" si="10"/>
        <v>1.1375</v>
      </c>
    </row>
    <row r="143" spans="1:7" ht="16.5" customHeight="1" x14ac:dyDescent="0.25">
      <c r="A143" s="36"/>
      <c r="B143" s="49"/>
      <c r="C143" s="6" t="s">
        <v>25</v>
      </c>
      <c r="D143" s="13" t="s">
        <v>26</v>
      </c>
      <c r="E143" s="63">
        <v>1570</v>
      </c>
      <c r="F143" s="64">
        <v>1518.2</v>
      </c>
      <c r="G143" s="14">
        <f t="shared" si="10"/>
        <v>0.96700636942675167</v>
      </c>
    </row>
    <row r="144" spans="1:7" ht="16.5" customHeight="1" x14ac:dyDescent="0.25">
      <c r="A144" s="36"/>
      <c r="B144" s="34"/>
      <c r="C144" s="6" t="s">
        <v>37</v>
      </c>
      <c r="D144" s="13" t="s">
        <v>38</v>
      </c>
      <c r="E144" s="63">
        <v>240</v>
      </c>
      <c r="F144" s="64">
        <v>251</v>
      </c>
      <c r="G144" s="14">
        <f t="shared" si="10"/>
        <v>1.0458333333333334</v>
      </c>
    </row>
    <row r="145" spans="1:7" ht="16.5" customHeight="1" x14ac:dyDescent="0.25">
      <c r="A145" s="30"/>
      <c r="B145" s="45">
        <v>80120</v>
      </c>
      <c r="C145" s="6"/>
      <c r="D145" s="46" t="s">
        <v>97</v>
      </c>
      <c r="E145" s="62">
        <f>SUM(E146:E155)</f>
        <v>100228.01</v>
      </c>
      <c r="F145" s="62">
        <f>SUM(F146:F155)</f>
        <v>165577.12</v>
      </c>
      <c r="G145" s="47">
        <f t="shared" si="10"/>
        <v>1.6520044646202194</v>
      </c>
    </row>
    <row r="146" spans="1:7" ht="33.75" x14ac:dyDescent="0.25">
      <c r="A146" s="30"/>
      <c r="B146" s="33"/>
      <c r="C146" s="6" t="s">
        <v>93</v>
      </c>
      <c r="D146" s="13" t="s">
        <v>94</v>
      </c>
      <c r="E146" s="63">
        <v>260</v>
      </c>
      <c r="F146" s="64">
        <v>494</v>
      </c>
      <c r="G146" s="14">
        <f t="shared" si="10"/>
        <v>1.9</v>
      </c>
    </row>
    <row r="147" spans="1:7" ht="16.5" customHeight="1" x14ac:dyDescent="0.25">
      <c r="A147" s="30"/>
      <c r="B147" s="34"/>
      <c r="C147" s="6" t="s">
        <v>50</v>
      </c>
      <c r="D147" s="13" t="s">
        <v>51</v>
      </c>
      <c r="E147" s="63">
        <v>90</v>
      </c>
      <c r="F147" s="64">
        <v>171</v>
      </c>
      <c r="G147" s="14">
        <f>F147/E147</f>
        <v>1.9</v>
      </c>
    </row>
    <row r="148" spans="1:7" ht="56.25" x14ac:dyDescent="0.25">
      <c r="A148" s="30"/>
      <c r="B148" s="34"/>
      <c r="C148" s="6" t="s">
        <v>23</v>
      </c>
      <c r="D148" s="20" t="s">
        <v>24</v>
      </c>
      <c r="E148" s="63">
        <v>23711</v>
      </c>
      <c r="F148" s="64">
        <v>25322.57</v>
      </c>
      <c r="G148" s="14">
        <f t="shared" si="10"/>
        <v>1.0679671882248745</v>
      </c>
    </row>
    <row r="149" spans="1:7" ht="56.25" x14ac:dyDescent="0.25">
      <c r="A149" s="30"/>
      <c r="B149" s="34"/>
      <c r="C149" s="6" t="s">
        <v>219</v>
      </c>
      <c r="D149" s="20" t="s">
        <v>220</v>
      </c>
      <c r="E149" s="63">
        <v>0</v>
      </c>
      <c r="F149" s="64">
        <v>23888</v>
      </c>
      <c r="G149" s="14"/>
    </row>
    <row r="150" spans="1:7" ht="16.5" customHeight="1" x14ac:dyDescent="0.25">
      <c r="A150" s="30"/>
      <c r="B150" s="34"/>
      <c r="C150" s="6" t="s">
        <v>25</v>
      </c>
      <c r="D150" s="13" t="s">
        <v>26</v>
      </c>
      <c r="E150" s="63">
        <v>8600</v>
      </c>
      <c r="F150" s="64">
        <v>11047.49</v>
      </c>
      <c r="G150" s="14">
        <f t="shared" si="10"/>
        <v>1.2845918604651163</v>
      </c>
    </row>
    <row r="151" spans="1:7" ht="16.5" customHeight="1" x14ac:dyDescent="0.25">
      <c r="A151" s="30"/>
      <c r="B151" s="34"/>
      <c r="C151" s="6" t="s">
        <v>27</v>
      </c>
      <c r="D151" s="13" t="s">
        <v>28</v>
      </c>
      <c r="E151" s="63">
        <v>4956.67</v>
      </c>
      <c r="F151" s="64">
        <v>4955.71</v>
      </c>
      <c r="G151" s="14">
        <f t="shared" si="10"/>
        <v>0.99980632158283689</v>
      </c>
    </row>
    <row r="152" spans="1:7" ht="22.5" x14ac:dyDescent="0.25">
      <c r="A152" s="30"/>
      <c r="B152" s="34"/>
      <c r="C152" s="6" t="s">
        <v>52</v>
      </c>
      <c r="D152" s="20" t="s">
        <v>188</v>
      </c>
      <c r="E152" s="63">
        <v>34690.339999999997</v>
      </c>
      <c r="F152" s="64">
        <v>34689.96</v>
      </c>
      <c r="G152" s="14">
        <f t="shared" si="10"/>
        <v>0.9999890459418963</v>
      </c>
    </row>
    <row r="153" spans="1:7" ht="16.5" customHeight="1" x14ac:dyDescent="0.25">
      <c r="A153" s="30"/>
      <c r="B153" s="34"/>
      <c r="C153" s="6" t="s">
        <v>37</v>
      </c>
      <c r="D153" s="13" t="s">
        <v>38</v>
      </c>
      <c r="E153" s="63">
        <v>2400</v>
      </c>
      <c r="F153" s="64">
        <v>1606</v>
      </c>
      <c r="G153" s="14">
        <f t="shared" si="10"/>
        <v>0.66916666666666669</v>
      </c>
    </row>
    <row r="154" spans="1:7" ht="45" x14ac:dyDescent="0.25">
      <c r="A154" s="30"/>
      <c r="B154" s="34"/>
      <c r="C154" s="6" t="s">
        <v>104</v>
      </c>
      <c r="D154" s="20" t="s">
        <v>189</v>
      </c>
      <c r="E154" s="63">
        <v>25520</v>
      </c>
      <c r="F154" s="64">
        <v>25520</v>
      </c>
      <c r="G154" s="14">
        <f t="shared" si="10"/>
        <v>1</v>
      </c>
    </row>
    <row r="155" spans="1:7" ht="56.25" x14ac:dyDescent="0.25">
      <c r="A155" s="36"/>
      <c r="B155" s="34"/>
      <c r="C155" s="6" t="s">
        <v>222</v>
      </c>
      <c r="D155" s="20" t="s">
        <v>223</v>
      </c>
      <c r="E155" s="63">
        <v>0</v>
      </c>
      <c r="F155" s="64">
        <v>37882.39</v>
      </c>
      <c r="G155" s="14"/>
    </row>
    <row r="156" spans="1:7" ht="31.5" x14ac:dyDescent="0.25">
      <c r="A156" s="30"/>
      <c r="B156" s="45">
        <v>80140</v>
      </c>
      <c r="C156" s="6"/>
      <c r="D156" s="70" t="s">
        <v>98</v>
      </c>
      <c r="E156" s="62">
        <f>SUM(E157:E162)</f>
        <v>535505</v>
      </c>
      <c r="F156" s="62">
        <f>SUM(F157:F162)</f>
        <v>692502.68</v>
      </c>
      <c r="G156" s="47">
        <f t="shared" si="10"/>
        <v>1.2931768704307149</v>
      </c>
    </row>
    <row r="157" spans="1:7" ht="56.25" x14ac:dyDescent="0.25">
      <c r="A157" s="30"/>
      <c r="B157" s="33"/>
      <c r="C157" s="6" t="s">
        <v>23</v>
      </c>
      <c r="D157" s="20" t="s">
        <v>24</v>
      </c>
      <c r="E157" s="63">
        <v>138776</v>
      </c>
      <c r="F157" s="64">
        <v>139347.78</v>
      </c>
      <c r="G157" s="14">
        <f t="shared" si="10"/>
        <v>1.0041201648700064</v>
      </c>
    </row>
    <row r="158" spans="1:7" ht="16.5" customHeight="1" x14ac:dyDescent="0.25">
      <c r="A158" s="30"/>
      <c r="B158" s="34"/>
      <c r="C158" s="6" t="s">
        <v>44</v>
      </c>
      <c r="D158" s="20" t="s">
        <v>45</v>
      </c>
      <c r="E158" s="63">
        <v>222000</v>
      </c>
      <c r="F158" s="64">
        <v>321700</v>
      </c>
      <c r="G158" s="14">
        <f t="shared" si="10"/>
        <v>1.4490990990990991</v>
      </c>
    </row>
    <row r="159" spans="1:7" ht="16.5" customHeight="1" x14ac:dyDescent="0.25">
      <c r="A159" s="30"/>
      <c r="B159" s="34"/>
      <c r="C159" s="6" t="s">
        <v>25</v>
      </c>
      <c r="D159" s="20" t="s">
        <v>26</v>
      </c>
      <c r="E159" s="63">
        <v>100</v>
      </c>
      <c r="F159" s="64">
        <v>121.87</v>
      </c>
      <c r="G159" s="14">
        <f t="shared" si="10"/>
        <v>1.2187000000000001</v>
      </c>
    </row>
    <row r="160" spans="1:7" ht="16.5" customHeight="1" x14ac:dyDescent="0.25">
      <c r="A160" s="30"/>
      <c r="B160" s="34"/>
      <c r="C160" s="6" t="s">
        <v>27</v>
      </c>
      <c r="D160" s="20" t="s">
        <v>28</v>
      </c>
      <c r="E160" s="63">
        <v>15589</v>
      </c>
      <c r="F160" s="64">
        <v>15993.32</v>
      </c>
      <c r="G160" s="14">
        <f t="shared" si="10"/>
        <v>1.0259362370902558</v>
      </c>
    </row>
    <row r="161" spans="1:7" ht="17.25" customHeight="1" x14ac:dyDescent="0.25">
      <c r="A161" s="30"/>
      <c r="B161" s="34"/>
      <c r="C161" s="6" t="s">
        <v>37</v>
      </c>
      <c r="D161" s="13" t="s">
        <v>38</v>
      </c>
      <c r="E161" s="63">
        <v>1290</v>
      </c>
      <c r="F161" s="64">
        <v>1289.71</v>
      </c>
      <c r="G161" s="14">
        <f t="shared" si="10"/>
        <v>0.99977519379844959</v>
      </c>
    </row>
    <row r="162" spans="1:7" ht="45" x14ac:dyDescent="0.25">
      <c r="A162" s="27"/>
      <c r="B162" s="32"/>
      <c r="C162" s="6" t="s">
        <v>99</v>
      </c>
      <c r="D162" s="20" t="s">
        <v>100</v>
      </c>
      <c r="E162" s="63">
        <v>157750</v>
      </c>
      <c r="F162" s="64">
        <v>214050</v>
      </c>
      <c r="G162" s="14">
        <f t="shared" si="10"/>
        <v>1.3568938193343898</v>
      </c>
    </row>
    <row r="163" spans="1:7" ht="118.5" customHeight="1" x14ac:dyDescent="0.25">
      <c r="A163" s="26"/>
      <c r="B163" s="45" t="s">
        <v>162</v>
      </c>
      <c r="C163" s="6"/>
      <c r="D163" s="70" t="s">
        <v>161</v>
      </c>
      <c r="E163" s="62">
        <f>SUM(E164:E164)</f>
        <v>49057.95</v>
      </c>
      <c r="F163" s="62">
        <f>SUM(F164:F164)</f>
        <v>49057.95</v>
      </c>
      <c r="G163" s="12">
        <f t="shared" si="10"/>
        <v>1</v>
      </c>
    </row>
    <row r="164" spans="1:7" ht="16.5" customHeight="1" x14ac:dyDescent="0.25">
      <c r="A164" s="30"/>
      <c r="B164" s="32"/>
      <c r="C164" s="6" t="s">
        <v>27</v>
      </c>
      <c r="D164" s="20" t="s">
        <v>28</v>
      </c>
      <c r="E164" s="63">
        <v>49057.95</v>
      </c>
      <c r="F164" s="64">
        <v>49057.95</v>
      </c>
      <c r="G164" s="14">
        <f t="shared" si="10"/>
        <v>1</v>
      </c>
    </row>
    <row r="165" spans="1:7" ht="36" customHeight="1" x14ac:dyDescent="0.25">
      <c r="A165" s="30"/>
      <c r="B165" s="45" t="s">
        <v>174</v>
      </c>
      <c r="C165" s="6"/>
      <c r="D165" s="71" t="s">
        <v>175</v>
      </c>
      <c r="E165" s="62">
        <f>SUM(E166:E166)</f>
        <v>65509.04</v>
      </c>
      <c r="F165" s="62">
        <f>SUM(F166:F166)</f>
        <v>65509.04</v>
      </c>
      <c r="G165" s="12">
        <f t="shared" ref="G165:G166" si="11">F165/E165</f>
        <v>1</v>
      </c>
    </row>
    <row r="166" spans="1:7" ht="45" x14ac:dyDescent="0.25">
      <c r="A166" s="30"/>
      <c r="B166" s="32"/>
      <c r="C166" s="6" t="s">
        <v>14</v>
      </c>
      <c r="D166" s="20" t="s">
        <v>15</v>
      </c>
      <c r="E166" s="63">
        <v>65509.04</v>
      </c>
      <c r="F166" s="64">
        <v>65509.04</v>
      </c>
      <c r="G166" s="14">
        <f t="shared" si="11"/>
        <v>1</v>
      </c>
    </row>
    <row r="167" spans="1:7" ht="16.5" customHeight="1" x14ac:dyDescent="0.25">
      <c r="A167" s="30"/>
      <c r="B167" s="45" t="s">
        <v>101</v>
      </c>
      <c r="C167" s="6"/>
      <c r="D167" s="70" t="s">
        <v>16</v>
      </c>
      <c r="E167" s="62">
        <f>SUM(E168:E174)</f>
        <v>471531.73</v>
      </c>
      <c r="F167" s="62">
        <f>SUM(F168:F174)</f>
        <v>1029394.96</v>
      </c>
      <c r="G167" s="47">
        <f t="shared" si="10"/>
        <v>2.1830873608442003</v>
      </c>
    </row>
    <row r="168" spans="1:7" ht="56.25" customHeight="1" x14ac:dyDescent="0.25">
      <c r="A168" s="30"/>
      <c r="B168" s="33"/>
      <c r="C168" s="6" t="s">
        <v>23</v>
      </c>
      <c r="D168" s="20" t="s">
        <v>24</v>
      </c>
      <c r="E168" s="63">
        <v>18000</v>
      </c>
      <c r="F168" s="64">
        <v>17756.03</v>
      </c>
      <c r="G168" s="14">
        <f t="shared" ref="G168:G172" si="12">F168/E168</f>
        <v>0.98644611111111102</v>
      </c>
    </row>
    <row r="169" spans="1:7" ht="16.5" customHeight="1" x14ac:dyDescent="0.25">
      <c r="A169" s="30"/>
      <c r="B169" s="34"/>
      <c r="C169" s="6" t="s">
        <v>25</v>
      </c>
      <c r="D169" s="20" t="s">
        <v>26</v>
      </c>
      <c r="E169" s="63">
        <v>2860</v>
      </c>
      <c r="F169" s="64">
        <v>3093.53</v>
      </c>
      <c r="G169" s="14">
        <f t="shared" si="12"/>
        <v>1.0816538461538463</v>
      </c>
    </row>
    <row r="170" spans="1:7" ht="16.5" customHeight="1" x14ac:dyDescent="0.25">
      <c r="A170" s="30"/>
      <c r="B170" s="34"/>
      <c r="C170" s="6" t="s">
        <v>27</v>
      </c>
      <c r="D170" s="20" t="s">
        <v>28</v>
      </c>
      <c r="E170" s="63">
        <v>781.93</v>
      </c>
      <c r="F170" s="64">
        <v>32204.39</v>
      </c>
      <c r="G170" s="14">
        <f t="shared" si="12"/>
        <v>41.185771104830359</v>
      </c>
    </row>
    <row r="171" spans="1:7" ht="16.5" customHeight="1" x14ac:dyDescent="0.25">
      <c r="A171" s="30"/>
      <c r="B171" s="34"/>
      <c r="C171" s="6" t="s">
        <v>37</v>
      </c>
      <c r="D171" s="13" t="s">
        <v>38</v>
      </c>
      <c r="E171" s="63">
        <v>18958.400000000001</v>
      </c>
      <c r="F171" s="64">
        <v>18958.400000000001</v>
      </c>
      <c r="G171" s="14">
        <f t="shared" si="12"/>
        <v>1</v>
      </c>
    </row>
    <row r="172" spans="1:7" ht="67.5" customHeight="1" x14ac:dyDescent="0.25">
      <c r="A172" s="30"/>
      <c r="B172" s="34"/>
      <c r="C172" s="6" t="s">
        <v>196</v>
      </c>
      <c r="D172" s="20" t="s">
        <v>197</v>
      </c>
      <c r="E172" s="63">
        <v>89469.4</v>
      </c>
      <c r="F172" s="64">
        <v>615920.76</v>
      </c>
      <c r="G172" s="14">
        <f t="shared" si="12"/>
        <v>6.8841498881181726</v>
      </c>
    </row>
    <row r="173" spans="1:7" ht="66" customHeight="1" x14ac:dyDescent="0.25">
      <c r="A173" s="30"/>
      <c r="B173" s="34"/>
      <c r="C173" s="6" t="s">
        <v>102</v>
      </c>
      <c r="D173" s="20" t="s">
        <v>29</v>
      </c>
      <c r="E173" s="63">
        <v>25362</v>
      </c>
      <c r="F173" s="64">
        <v>25361.85</v>
      </c>
      <c r="G173" s="14">
        <f t="shared" si="10"/>
        <v>0.99999408563993375</v>
      </c>
    </row>
    <row r="174" spans="1:7" ht="32.25" customHeight="1" x14ac:dyDescent="0.25">
      <c r="A174" s="30"/>
      <c r="B174" s="34"/>
      <c r="C174" s="6" t="s">
        <v>104</v>
      </c>
      <c r="D174" s="20" t="s">
        <v>105</v>
      </c>
      <c r="E174" s="63">
        <v>316100</v>
      </c>
      <c r="F174" s="64">
        <v>316100</v>
      </c>
      <c r="G174" s="14">
        <f t="shared" si="10"/>
        <v>1</v>
      </c>
    </row>
    <row r="175" spans="1:7" ht="16.5" customHeight="1" x14ac:dyDescent="0.25">
      <c r="A175" s="19">
        <v>851</v>
      </c>
      <c r="B175" s="8"/>
      <c r="C175" s="6"/>
      <c r="D175" s="67" t="s">
        <v>226</v>
      </c>
      <c r="E175" s="60">
        <f>SUM(E176+E178)</f>
        <v>201211.2</v>
      </c>
      <c r="F175" s="60">
        <f>SUM(F176+F178)</f>
        <v>201211.2</v>
      </c>
      <c r="G175" s="10">
        <f t="shared" ref="G175:G177" si="13">F175/E175</f>
        <v>1</v>
      </c>
    </row>
    <row r="176" spans="1:7" ht="33.75" customHeight="1" x14ac:dyDescent="0.25">
      <c r="A176" s="26"/>
      <c r="B176" s="45" t="s">
        <v>224</v>
      </c>
      <c r="C176" s="50"/>
      <c r="D176" s="70" t="s">
        <v>225</v>
      </c>
      <c r="E176" s="62">
        <f>SUM(E177)</f>
        <v>2573.6</v>
      </c>
      <c r="F176" s="62">
        <f>SUM(F177)</f>
        <v>2573.6</v>
      </c>
      <c r="G176" s="47">
        <f t="shared" si="13"/>
        <v>1</v>
      </c>
    </row>
    <row r="177" spans="1:7" ht="18.75" customHeight="1" x14ac:dyDescent="0.25">
      <c r="A177" s="30"/>
      <c r="B177" s="33"/>
      <c r="C177" s="6" t="s">
        <v>27</v>
      </c>
      <c r="D177" s="20" t="s">
        <v>28</v>
      </c>
      <c r="E177" s="63">
        <v>2573.6</v>
      </c>
      <c r="F177" s="64">
        <v>2573.6</v>
      </c>
      <c r="G177" s="14">
        <f t="shared" si="13"/>
        <v>1</v>
      </c>
    </row>
    <row r="178" spans="1:7" ht="18" customHeight="1" x14ac:dyDescent="0.25">
      <c r="A178" s="30"/>
      <c r="B178" s="45" t="s">
        <v>228</v>
      </c>
      <c r="C178" s="50"/>
      <c r="D178" s="70" t="s">
        <v>16</v>
      </c>
      <c r="E178" s="62">
        <f>SUM(E179)</f>
        <v>198637.6</v>
      </c>
      <c r="F178" s="62">
        <f>SUM(F179)</f>
        <v>198637.6</v>
      </c>
      <c r="G178" s="47">
        <f t="shared" ref="G178:G179" si="14">F178/E178</f>
        <v>1</v>
      </c>
    </row>
    <row r="179" spans="1:7" ht="45" x14ac:dyDescent="0.25">
      <c r="A179" s="30"/>
      <c r="B179" s="33"/>
      <c r="C179" s="6" t="s">
        <v>147</v>
      </c>
      <c r="D179" s="20" t="s">
        <v>221</v>
      </c>
      <c r="E179" s="63">
        <v>198637.6</v>
      </c>
      <c r="F179" s="64">
        <v>198637.6</v>
      </c>
      <c r="G179" s="14">
        <f t="shared" si="14"/>
        <v>1</v>
      </c>
    </row>
    <row r="180" spans="1:7" ht="18.75" customHeight="1" x14ac:dyDescent="0.25">
      <c r="A180" s="19">
        <v>852</v>
      </c>
      <c r="B180" s="8"/>
      <c r="C180" s="6"/>
      <c r="D180" s="67" t="s">
        <v>106</v>
      </c>
      <c r="E180" s="60">
        <f>SUM(E181+E191+E189+E198+E201+E203)</f>
        <v>23578403.59</v>
      </c>
      <c r="F180" s="60">
        <f>SUM(F181+F191+F189+F198+F201+F203)</f>
        <v>23515529.09</v>
      </c>
      <c r="G180" s="10">
        <f t="shared" si="10"/>
        <v>0.99733338604710853</v>
      </c>
    </row>
    <row r="181" spans="1:7" ht="20.25" customHeight="1" x14ac:dyDescent="0.25">
      <c r="A181" s="26"/>
      <c r="B181" s="45" t="s">
        <v>107</v>
      </c>
      <c r="C181" s="50"/>
      <c r="D181" s="70" t="s">
        <v>227</v>
      </c>
      <c r="E181" s="62">
        <f>SUM(E182:E188)</f>
        <v>22152335.27</v>
      </c>
      <c r="F181" s="62">
        <f>SUM(F182:F188)</f>
        <v>22089569.77</v>
      </c>
      <c r="G181" s="47">
        <f t="shared" si="10"/>
        <v>0.99716664183549986</v>
      </c>
    </row>
    <row r="182" spans="1:7" ht="56.25" x14ac:dyDescent="0.25">
      <c r="A182" s="27"/>
      <c r="B182" s="17"/>
      <c r="C182" s="6" t="s">
        <v>23</v>
      </c>
      <c r="D182" s="20" t="s">
        <v>24</v>
      </c>
      <c r="E182" s="63">
        <v>11650</v>
      </c>
      <c r="F182" s="64">
        <v>12048.12</v>
      </c>
      <c r="G182" s="14">
        <f t="shared" si="10"/>
        <v>1.03417339055794</v>
      </c>
    </row>
    <row r="183" spans="1:7" ht="16.5" customHeight="1" x14ac:dyDescent="0.25">
      <c r="A183" s="26"/>
      <c r="B183" s="33"/>
      <c r="C183" s="6" t="s">
        <v>44</v>
      </c>
      <c r="D183" s="20" t="s">
        <v>108</v>
      </c>
      <c r="E183" s="63">
        <v>12178574</v>
      </c>
      <c r="F183" s="64">
        <v>12167189.869999999</v>
      </c>
      <c r="G183" s="14">
        <f t="shared" si="10"/>
        <v>0.99906523292464289</v>
      </c>
    </row>
    <row r="184" spans="1:7" ht="16.5" customHeight="1" x14ac:dyDescent="0.25">
      <c r="A184" s="30"/>
      <c r="B184" s="34"/>
      <c r="C184" s="6" t="s">
        <v>25</v>
      </c>
      <c r="D184" s="20" t="s">
        <v>26</v>
      </c>
      <c r="E184" s="63">
        <v>12000</v>
      </c>
      <c r="F184" s="64">
        <v>15916.3</v>
      </c>
      <c r="G184" s="14">
        <f t="shared" si="10"/>
        <v>1.3263583333333333</v>
      </c>
    </row>
    <row r="185" spans="1:7" ht="22.5" x14ac:dyDescent="0.25">
      <c r="A185" s="30"/>
      <c r="B185" s="34"/>
      <c r="C185" s="6" t="s">
        <v>52</v>
      </c>
      <c r="D185" s="20" t="s">
        <v>188</v>
      </c>
      <c r="E185" s="63">
        <v>16079.27</v>
      </c>
      <c r="F185" s="64">
        <v>16079.27</v>
      </c>
      <c r="G185" s="14">
        <f t="shared" si="10"/>
        <v>1</v>
      </c>
    </row>
    <row r="186" spans="1:7" ht="16.5" customHeight="1" x14ac:dyDescent="0.25">
      <c r="A186" s="30"/>
      <c r="B186" s="34"/>
      <c r="C186" s="6" t="s">
        <v>37</v>
      </c>
      <c r="D186" s="20" t="s">
        <v>38</v>
      </c>
      <c r="E186" s="63">
        <v>20000</v>
      </c>
      <c r="F186" s="64">
        <v>11858.85</v>
      </c>
      <c r="G186" s="14">
        <f t="shared" si="10"/>
        <v>0.59294250000000004</v>
      </c>
    </row>
    <row r="187" spans="1:7" ht="22.5" x14ac:dyDescent="0.25">
      <c r="A187" s="30"/>
      <c r="B187" s="34"/>
      <c r="C187" s="6" t="s">
        <v>87</v>
      </c>
      <c r="D187" s="20" t="s">
        <v>88</v>
      </c>
      <c r="E187" s="63">
        <v>9912070</v>
      </c>
      <c r="F187" s="64">
        <v>9864514.5600000005</v>
      </c>
      <c r="G187" s="14">
        <f t="shared" si="10"/>
        <v>0.99520226955620783</v>
      </c>
    </row>
    <row r="188" spans="1:7" ht="45" x14ac:dyDescent="0.25">
      <c r="A188" s="30"/>
      <c r="B188" s="32"/>
      <c r="C188" s="6" t="s">
        <v>19</v>
      </c>
      <c r="D188" s="72" t="s">
        <v>20</v>
      </c>
      <c r="E188" s="63">
        <v>1962</v>
      </c>
      <c r="F188" s="64">
        <v>1962.8</v>
      </c>
      <c r="G188" s="14">
        <f t="shared" si="10"/>
        <v>1.0004077471967381</v>
      </c>
    </row>
    <row r="189" spans="1:7" ht="16.5" customHeight="1" x14ac:dyDescent="0.25">
      <c r="A189" s="30"/>
      <c r="B189" s="45" t="s">
        <v>109</v>
      </c>
      <c r="C189" s="50"/>
      <c r="D189" s="70" t="s">
        <v>110</v>
      </c>
      <c r="E189" s="62">
        <f>SUM(E190:E190)</f>
        <v>1291478.32</v>
      </c>
      <c r="F189" s="62">
        <f>SUM(F190:F190)</f>
        <v>1290277.19</v>
      </c>
      <c r="G189" s="47">
        <f t="shared" si="10"/>
        <v>0.99906995728739745</v>
      </c>
    </row>
    <row r="190" spans="1:7" ht="56.25" x14ac:dyDescent="0.25">
      <c r="A190" s="30"/>
      <c r="B190" s="17"/>
      <c r="C190" s="6" t="s">
        <v>14</v>
      </c>
      <c r="D190" s="20" t="s">
        <v>55</v>
      </c>
      <c r="E190" s="63">
        <v>1291478.32</v>
      </c>
      <c r="F190" s="64">
        <v>1290277.19</v>
      </c>
      <c r="G190" s="14">
        <f t="shared" si="10"/>
        <v>0.99906995728739745</v>
      </c>
    </row>
    <row r="191" spans="1:7" ht="16.5" customHeight="1" x14ac:dyDescent="0.25">
      <c r="A191" s="30"/>
      <c r="B191" s="45" t="s">
        <v>111</v>
      </c>
      <c r="C191" s="50"/>
      <c r="D191" s="70" t="s">
        <v>112</v>
      </c>
      <c r="E191" s="62">
        <f>SUM(E192:E197)</f>
        <v>97204</v>
      </c>
      <c r="F191" s="62">
        <f>SUM(F192:F197)</f>
        <v>98255.12999999999</v>
      </c>
      <c r="G191" s="47">
        <f t="shared" si="10"/>
        <v>1.0108136496440474</v>
      </c>
    </row>
    <row r="192" spans="1:7" ht="16.5" customHeight="1" x14ac:dyDescent="0.25">
      <c r="A192" s="30"/>
      <c r="B192" s="33"/>
      <c r="C192" s="6" t="s">
        <v>25</v>
      </c>
      <c r="D192" s="20" t="s">
        <v>26</v>
      </c>
      <c r="E192" s="63">
        <v>1500</v>
      </c>
      <c r="F192" s="64">
        <v>3242.65</v>
      </c>
      <c r="G192" s="14">
        <f t="shared" si="10"/>
        <v>2.1617666666666668</v>
      </c>
    </row>
    <row r="193" spans="1:7" ht="16.5" customHeight="1" x14ac:dyDescent="0.25">
      <c r="A193" s="30"/>
      <c r="B193" s="34"/>
      <c r="C193" s="6" t="s">
        <v>27</v>
      </c>
      <c r="D193" s="20" t="s">
        <v>28</v>
      </c>
      <c r="E193" s="63">
        <v>859</v>
      </c>
      <c r="F193" s="64">
        <v>859.64</v>
      </c>
      <c r="G193" s="14">
        <f t="shared" si="10"/>
        <v>1.0007450523864958</v>
      </c>
    </row>
    <row r="194" spans="1:7" ht="22.5" x14ac:dyDescent="0.25">
      <c r="A194" s="30"/>
      <c r="B194" s="34"/>
      <c r="C194" s="6" t="s">
        <v>52</v>
      </c>
      <c r="D194" s="20" t="s">
        <v>144</v>
      </c>
      <c r="E194" s="63">
        <v>11053</v>
      </c>
      <c r="F194" s="64">
        <v>11644.36</v>
      </c>
      <c r="G194" s="14">
        <f t="shared" ref="G194" si="15">F194/E194</f>
        <v>1.0535022165927803</v>
      </c>
    </row>
    <row r="195" spans="1:7" ht="16.5" customHeight="1" x14ac:dyDescent="0.25">
      <c r="A195" s="30"/>
      <c r="B195" s="51"/>
      <c r="C195" s="6" t="s">
        <v>37</v>
      </c>
      <c r="D195" s="20" t="s">
        <v>38</v>
      </c>
      <c r="E195" s="63">
        <v>250</v>
      </c>
      <c r="F195" s="64">
        <v>446</v>
      </c>
      <c r="G195" s="14">
        <f t="shared" si="10"/>
        <v>1.784</v>
      </c>
    </row>
    <row r="196" spans="1:7" ht="22.5" x14ac:dyDescent="0.25">
      <c r="A196" s="30"/>
      <c r="B196" s="51"/>
      <c r="C196" s="6" t="s">
        <v>87</v>
      </c>
      <c r="D196" s="20" t="s">
        <v>88</v>
      </c>
      <c r="E196" s="63">
        <v>81831</v>
      </c>
      <c r="F196" s="64">
        <v>80351.28</v>
      </c>
      <c r="G196" s="14">
        <f t="shared" si="10"/>
        <v>0.98191736627928294</v>
      </c>
    </row>
    <row r="197" spans="1:7" ht="33.75" x14ac:dyDescent="0.25">
      <c r="A197" s="30"/>
      <c r="B197" s="51"/>
      <c r="C197" s="6" t="s">
        <v>152</v>
      </c>
      <c r="D197" s="20" t="s">
        <v>153</v>
      </c>
      <c r="E197" s="63">
        <v>1711</v>
      </c>
      <c r="F197" s="64">
        <v>1711.2</v>
      </c>
      <c r="G197" s="14">
        <f t="shared" si="10"/>
        <v>1.0001168907071889</v>
      </c>
    </row>
    <row r="198" spans="1:7" ht="31.5" x14ac:dyDescent="0.25">
      <c r="A198" s="30"/>
      <c r="B198" s="45" t="s">
        <v>169</v>
      </c>
      <c r="C198" s="50"/>
      <c r="D198" s="70" t="s">
        <v>170</v>
      </c>
      <c r="E198" s="62">
        <f>SUM(E199:E200)</f>
        <v>2470</v>
      </c>
      <c r="F198" s="62">
        <f>SUM(F199:F200)</f>
        <v>2511</v>
      </c>
      <c r="G198" s="47">
        <f t="shared" ref="G198:G202" si="16">F198/E198</f>
        <v>1.0165991902834008</v>
      </c>
    </row>
    <row r="199" spans="1:7" ht="15.75" customHeight="1" x14ac:dyDescent="0.25">
      <c r="A199" s="30"/>
      <c r="B199" s="45"/>
      <c r="C199" s="6" t="s">
        <v>25</v>
      </c>
      <c r="D199" s="20" t="s">
        <v>26</v>
      </c>
      <c r="E199" s="59">
        <v>0</v>
      </c>
      <c r="F199" s="59">
        <v>41</v>
      </c>
      <c r="G199" s="47"/>
    </row>
    <row r="200" spans="1:7" ht="16.5" customHeight="1" x14ac:dyDescent="0.25">
      <c r="A200" s="30"/>
      <c r="B200" s="17"/>
      <c r="C200" s="6" t="s">
        <v>27</v>
      </c>
      <c r="D200" s="20" t="s">
        <v>28</v>
      </c>
      <c r="E200" s="63">
        <v>2470</v>
      </c>
      <c r="F200" s="64">
        <v>2470</v>
      </c>
      <c r="G200" s="16">
        <f t="shared" si="16"/>
        <v>1</v>
      </c>
    </row>
    <row r="201" spans="1:7" ht="20.25" customHeight="1" x14ac:dyDescent="0.25">
      <c r="A201" s="30"/>
      <c r="B201" s="45" t="s">
        <v>198</v>
      </c>
      <c r="C201" s="50"/>
      <c r="D201" s="70" t="s">
        <v>199</v>
      </c>
      <c r="E201" s="62">
        <f>SUM(E202)</f>
        <v>31320</v>
      </c>
      <c r="F201" s="62">
        <f>SUM(F202)</f>
        <v>31320</v>
      </c>
      <c r="G201" s="47">
        <f t="shared" si="16"/>
        <v>1</v>
      </c>
    </row>
    <row r="202" spans="1:7" ht="56.25" x14ac:dyDescent="0.25">
      <c r="A202" s="30"/>
      <c r="B202" s="33"/>
      <c r="C202" s="6" t="s">
        <v>14</v>
      </c>
      <c r="D202" s="20" t="s">
        <v>55</v>
      </c>
      <c r="E202" s="63">
        <v>31320</v>
      </c>
      <c r="F202" s="64">
        <v>31320</v>
      </c>
      <c r="G202" s="14">
        <f t="shared" si="16"/>
        <v>1</v>
      </c>
    </row>
    <row r="203" spans="1:7" ht="19.5" customHeight="1" x14ac:dyDescent="0.25">
      <c r="A203" s="30"/>
      <c r="B203" s="45" t="s">
        <v>229</v>
      </c>
      <c r="C203" s="50"/>
      <c r="D203" s="70" t="s">
        <v>16</v>
      </c>
      <c r="E203" s="62">
        <f>SUM(E204)</f>
        <v>3596</v>
      </c>
      <c r="F203" s="62">
        <f>SUM(F204)</f>
        <v>3596</v>
      </c>
      <c r="G203" s="47">
        <f t="shared" ref="G203:G204" si="17">F203/E203</f>
        <v>1</v>
      </c>
    </row>
    <row r="204" spans="1:7" ht="56.25" x14ac:dyDescent="0.25">
      <c r="A204" s="30"/>
      <c r="B204" s="33"/>
      <c r="C204" s="6" t="s">
        <v>14</v>
      </c>
      <c r="D204" s="20" t="s">
        <v>55</v>
      </c>
      <c r="E204" s="63">
        <v>3596</v>
      </c>
      <c r="F204" s="64">
        <v>3596</v>
      </c>
      <c r="G204" s="14">
        <f t="shared" si="17"/>
        <v>1</v>
      </c>
    </row>
    <row r="205" spans="1:7" ht="22.5" x14ac:dyDescent="0.25">
      <c r="A205" s="19">
        <v>853</v>
      </c>
      <c r="B205" s="8"/>
      <c r="C205" s="6"/>
      <c r="D205" s="67" t="s">
        <v>113</v>
      </c>
      <c r="E205" s="60">
        <f>E206+E210+E212+E214+E221</f>
        <v>1039007.8799999999</v>
      </c>
      <c r="F205" s="60">
        <f>F206+F210+F212+F214+F221</f>
        <v>1052397.3500000001</v>
      </c>
      <c r="G205" s="10">
        <f t="shared" si="10"/>
        <v>1.0128867838807922</v>
      </c>
    </row>
    <row r="206" spans="1:7" ht="25.5" customHeight="1" x14ac:dyDescent="0.25">
      <c r="A206" s="30"/>
      <c r="B206" s="45">
        <v>85321</v>
      </c>
      <c r="C206" s="50"/>
      <c r="D206" s="70" t="s">
        <v>114</v>
      </c>
      <c r="E206" s="62">
        <f>SUM(E207:E209)</f>
        <v>452055</v>
      </c>
      <c r="F206" s="62">
        <f>SUM(F207:F209)</f>
        <v>452643.29</v>
      </c>
      <c r="G206" s="47">
        <f t="shared" si="10"/>
        <v>1.0013013681963479</v>
      </c>
    </row>
    <row r="207" spans="1:7" ht="16.5" customHeight="1" x14ac:dyDescent="0.25">
      <c r="A207" s="30"/>
      <c r="B207" s="33"/>
      <c r="C207" s="6" t="s">
        <v>25</v>
      </c>
      <c r="D207" s="20" t="s">
        <v>26</v>
      </c>
      <c r="E207" s="63">
        <v>0</v>
      </c>
      <c r="F207" s="64">
        <v>441.04</v>
      </c>
      <c r="G207" s="14"/>
    </row>
    <row r="208" spans="1:7" ht="45" x14ac:dyDescent="0.25">
      <c r="A208" s="30"/>
      <c r="B208" s="34"/>
      <c r="C208" s="6" t="s">
        <v>14</v>
      </c>
      <c r="D208" s="20" t="s">
        <v>15</v>
      </c>
      <c r="E208" s="63">
        <v>451900</v>
      </c>
      <c r="F208" s="64">
        <v>451900</v>
      </c>
      <c r="G208" s="14">
        <f>F208/E208</f>
        <v>1</v>
      </c>
    </row>
    <row r="209" spans="1:7" ht="45" x14ac:dyDescent="0.25">
      <c r="A209" s="27"/>
      <c r="B209" s="32"/>
      <c r="C209" s="6" t="s">
        <v>39</v>
      </c>
      <c r="D209" s="20" t="s">
        <v>40</v>
      </c>
      <c r="E209" s="63">
        <v>155</v>
      </c>
      <c r="F209" s="64">
        <v>302.25</v>
      </c>
      <c r="G209" s="14">
        <f>F209/E209</f>
        <v>1.95</v>
      </c>
    </row>
    <row r="210" spans="1:7" ht="19.5" customHeight="1" x14ac:dyDescent="0.25">
      <c r="A210" s="26"/>
      <c r="B210" s="45" t="s">
        <v>230</v>
      </c>
      <c r="C210" s="50"/>
      <c r="D210" s="70" t="s">
        <v>231</v>
      </c>
      <c r="E210" s="62">
        <f>SUM(E211)</f>
        <v>33520.44</v>
      </c>
      <c r="F210" s="66">
        <f>SUM(F211)</f>
        <v>30933.95</v>
      </c>
      <c r="G210" s="47">
        <f t="shared" ref="G210:G211" si="18">F210/E210</f>
        <v>0.92283842336198452</v>
      </c>
    </row>
    <row r="211" spans="1:7" ht="24" customHeight="1" x14ac:dyDescent="0.25">
      <c r="A211" s="30"/>
      <c r="B211" s="17"/>
      <c r="C211" s="6" t="s">
        <v>117</v>
      </c>
      <c r="D211" s="20" t="s">
        <v>232</v>
      </c>
      <c r="E211" s="63">
        <v>33520.44</v>
      </c>
      <c r="F211" s="64">
        <v>30933.95</v>
      </c>
      <c r="G211" s="14">
        <f t="shared" si="18"/>
        <v>0.92283842336198452</v>
      </c>
    </row>
    <row r="212" spans="1:7" ht="24" customHeight="1" x14ac:dyDescent="0.25">
      <c r="A212" s="30"/>
      <c r="B212" s="45">
        <v>85324</v>
      </c>
      <c r="C212" s="50"/>
      <c r="D212" s="70" t="s">
        <v>115</v>
      </c>
      <c r="E212" s="62">
        <f>SUM(E213)</f>
        <v>52623</v>
      </c>
      <c r="F212" s="66">
        <f>SUM(F213)</f>
        <v>61964</v>
      </c>
      <c r="G212" s="47">
        <f t="shared" si="10"/>
        <v>1.1775079337932084</v>
      </c>
    </row>
    <row r="213" spans="1:7" ht="16.5" customHeight="1" x14ac:dyDescent="0.25">
      <c r="A213" s="30"/>
      <c r="B213" s="17"/>
      <c r="C213" s="6" t="s">
        <v>37</v>
      </c>
      <c r="D213" s="20" t="s">
        <v>38</v>
      </c>
      <c r="E213" s="63">
        <v>52623</v>
      </c>
      <c r="F213" s="64">
        <v>61964</v>
      </c>
      <c r="G213" s="14">
        <f t="shared" si="10"/>
        <v>1.1775079337932084</v>
      </c>
    </row>
    <row r="214" spans="1:7" ht="19.5" customHeight="1" x14ac:dyDescent="0.25">
      <c r="A214" s="30"/>
      <c r="B214" s="45">
        <v>85333</v>
      </c>
      <c r="C214" s="50"/>
      <c r="D214" s="70" t="s">
        <v>116</v>
      </c>
      <c r="E214" s="62">
        <f>SUM(E215:E220)</f>
        <v>467749.44</v>
      </c>
      <c r="F214" s="62">
        <f>SUM(F215:F220)</f>
        <v>477136.11</v>
      </c>
      <c r="G214" s="47">
        <f t="shared" si="10"/>
        <v>1.0200677311340021</v>
      </c>
    </row>
    <row r="215" spans="1:7" ht="33.75" x14ac:dyDescent="0.25">
      <c r="A215" s="30"/>
      <c r="B215" s="48"/>
      <c r="C215" s="6" t="s">
        <v>68</v>
      </c>
      <c r="D215" s="20" t="s">
        <v>69</v>
      </c>
      <c r="E215" s="63">
        <v>0</v>
      </c>
      <c r="F215" s="64">
        <v>90</v>
      </c>
      <c r="G215" s="14"/>
    </row>
    <row r="216" spans="1:7" ht="16.5" customHeight="1" x14ac:dyDescent="0.25">
      <c r="A216" s="30"/>
      <c r="B216" s="49"/>
      <c r="C216" s="6" t="s">
        <v>50</v>
      </c>
      <c r="D216" s="20" t="s">
        <v>51</v>
      </c>
      <c r="E216" s="63">
        <v>132000</v>
      </c>
      <c r="F216" s="64">
        <v>132850</v>
      </c>
      <c r="G216" s="14">
        <f t="shared" si="10"/>
        <v>1.0064393939393939</v>
      </c>
    </row>
    <row r="217" spans="1:7" ht="16.5" customHeight="1" x14ac:dyDescent="0.25">
      <c r="A217" s="30"/>
      <c r="B217" s="34"/>
      <c r="C217" s="6" t="s">
        <v>25</v>
      </c>
      <c r="D217" s="20" t="s">
        <v>26</v>
      </c>
      <c r="E217" s="63">
        <v>1200</v>
      </c>
      <c r="F217" s="64">
        <v>2328.7199999999998</v>
      </c>
      <c r="G217" s="14">
        <f t="shared" si="10"/>
        <v>1.9405999999999999</v>
      </c>
    </row>
    <row r="218" spans="1:7" ht="16.5" customHeight="1" x14ac:dyDescent="0.25">
      <c r="A218" s="36"/>
      <c r="B218" s="32"/>
      <c r="C218" s="6" t="s">
        <v>27</v>
      </c>
      <c r="D218" s="20" t="s">
        <v>28</v>
      </c>
      <c r="E218" s="63">
        <v>1068.44</v>
      </c>
      <c r="F218" s="64">
        <v>1068.44</v>
      </c>
      <c r="G218" s="14">
        <f t="shared" si="10"/>
        <v>1</v>
      </c>
    </row>
    <row r="219" spans="1:7" ht="22.5" x14ac:dyDescent="0.25">
      <c r="A219" s="30"/>
      <c r="B219" s="34"/>
      <c r="C219" s="6" t="s">
        <v>52</v>
      </c>
      <c r="D219" s="20" t="s">
        <v>144</v>
      </c>
      <c r="E219" s="63">
        <v>0</v>
      </c>
      <c r="F219" s="64">
        <v>7317.95</v>
      </c>
      <c r="G219" s="14"/>
    </row>
    <row r="220" spans="1:7" ht="23.25" customHeight="1" x14ac:dyDescent="0.25">
      <c r="A220" s="30"/>
      <c r="B220" s="32"/>
      <c r="C220" s="6" t="s">
        <v>117</v>
      </c>
      <c r="D220" s="20" t="s">
        <v>232</v>
      </c>
      <c r="E220" s="63">
        <v>333481</v>
      </c>
      <c r="F220" s="64">
        <v>333481</v>
      </c>
      <c r="G220" s="14">
        <f t="shared" ref="G220:G223" si="19">F220/E220</f>
        <v>1</v>
      </c>
    </row>
    <row r="221" spans="1:7" ht="21" customHeight="1" x14ac:dyDescent="0.25">
      <c r="A221" s="30"/>
      <c r="B221" s="45" t="s">
        <v>166</v>
      </c>
      <c r="C221" s="50"/>
      <c r="D221" s="70" t="s">
        <v>16</v>
      </c>
      <c r="E221" s="62">
        <f>SUM(E222:E223)</f>
        <v>33060</v>
      </c>
      <c r="F221" s="62">
        <f>SUM(F222:F223)</f>
        <v>29720</v>
      </c>
      <c r="G221" s="47">
        <f t="shared" si="19"/>
        <v>0.89897156684815482</v>
      </c>
    </row>
    <row r="222" spans="1:7" ht="33.75" x14ac:dyDescent="0.25">
      <c r="A222" s="30"/>
      <c r="B222" s="49"/>
      <c r="C222" s="6" t="s">
        <v>179</v>
      </c>
      <c r="D222" s="20" t="s">
        <v>180</v>
      </c>
      <c r="E222" s="63">
        <v>5340</v>
      </c>
      <c r="F222" s="64">
        <v>2000</v>
      </c>
      <c r="G222" s="14">
        <f t="shared" ref="G222" si="20">F222/E222</f>
        <v>0.37453183520599254</v>
      </c>
    </row>
    <row r="223" spans="1:7" ht="45" x14ac:dyDescent="0.25">
      <c r="A223" s="30"/>
      <c r="B223" s="49"/>
      <c r="C223" s="6" t="s">
        <v>14</v>
      </c>
      <c r="D223" s="20" t="s">
        <v>15</v>
      </c>
      <c r="E223" s="63">
        <v>27720</v>
      </c>
      <c r="F223" s="64">
        <v>27720</v>
      </c>
      <c r="G223" s="14">
        <f t="shared" si="19"/>
        <v>1</v>
      </c>
    </row>
    <row r="224" spans="1:7" ht="20.25" customHeight="1" x14ac:dyDescent="0.25">
      <c r="A224" s="19">
        <v>854</v>
      </c>
      <c r="B224" s="8"/>
      <c r="C224" s="6"/>
      <c r="D224" s="67" t="s">
        <v>118</v>
      </c>
      <c r="E224" s="60">
        <f>SUM(E225+E231+E236+E241+E243)</f>
        <v>1049636</v>
      </c>
      <c r="F224" s="60">
        <f>SUM(F225+F231+F236+F241+F243)</f>
        <v>1075539.06</v>
      </c>
      <c r="G224" s="10">
        <f>F224/E224</f>
        <v>1.0246781360395414</v>
      </c>
    </row>
    <row r="225" spans="1:7" ht="19.5" customHeight="1" x14ac:dyDescent="0.25">
      <c r="A225" s="26"/>
      <c r="B225" s="45">
        <v>85403</v>
      </c>
      <c r="C225" s="50"/>
      <c r="D225" s="70" t="s">
        <v>119</v>
      </c>
      <c r="E225" s="62">
        <f>SUM(E226:E230)</f>
        <v>142828</v>
      </c>
      <c r="F225" s="62">
        <f>SUM(F226:F230)</f>
        <v>142215.55000000002</v>
      </c>
      <c r="G225" s="47">
        <f>F225/E225</f>
        <v>0.99571197524294963</v>
      </c>
    </row>
    <row r="226" spans="1:7" ht="56.25" x14ac:dyDescent="0.25">
      <c r="A226" s="30"/>
      <c r="B226" s="49"/>
      <c r="C226" s="6" t="s">
        <v>23</v>
      </c>
      <c r="D226" s="20" t="s">
        <v>190</v>
      </c>
      <c r="E226" s="63">
        <v>4800</v>
      </c>
      <c r="F226" s="63">
        <v>4865.83</v>
      </c>
      <c r="G226" s="14">
        <f t="shared" ref="G226:G270" si="21">F226/E226</f>
        <v>1.0137145833333334</v>
      </c>
    </row>
    <row r="227" spans="1:7" ht="16.5" customHeight="1" x14ac:dyDescent="0.25">
      <c r="A227" s="30"/>
      <c r="B227" s="49"/>
      <c r="C227" s="6" t="s">
        <v>44</v>
      </c>
      <c r="D227" s="20" t="s">
        <v>45</v>
      </c>
      <c r="E227" s="63">
        <v>110000</v>
      </c>
      <c r="F227" s="64">
        <v>108214.5</v>
      </c>
      <c r="G227" s="14">
        <f t="shared" si="21"/>
        <v>0.98376818181818182</v>
      </c>
    </row>
    <row r="228" spans="1:7" ht="16.5" customHeight="1" x14ac:dyDescent="0.25">
      <c r="A228" s="30"/>
      <c r="B228" s="49"/>
      <c r="C228" s="6" t="s">
        <v>25</v>
      </c>
      <c r="D228" s="20" t="s">
        <v>26</v>
      </c>
      <c r="E228" s="63">
        <v>8800</v>
      </c>
      <c r="F228" s="64">
        <v>10433.49</v>
      </c>
      <c r="G228" s="14">
        <f t="shared" si="21"/>
        <v>1.1856238636363636</v>
      </c>
    </row>
    <row r="229" spans="1:7" ht="16.5" customHeight="1" x14ac:dyDescent="0.25">
      <c r="A229" s="30"/>
      <c r="B229" s="49"/>
      <c r="C229" s="6" t="s">
        <v>27</v>
      </c>
      <c r="D229" s="20" t="s">
        <v>28</v>
      </c>
      <c r="E229" s="63">
        <v>16228</v>
      </c>
      <c r="F229" s="64">
        <v>16227.73</v>
      </c>
      <c r="G229" s="14">
        <f t="shared" si="21"/>
        <v>0.99998336209021443</v>
      </c>
    </row>
    <row r="230" spans="1:7" ht="16.5" customHeight="1" x14ac:dyDescent="0.25">
      <c r="A230" s="30"/>
      <c r="B230" s="49"/>
      <c r="C230" s="6" t="s">
        <v>37</v>
      </c>
      <c r="D230" s="20" t="s">
        <v>38</v>
      </c>
      <c r="E230" s="63">
        <v>3000</v>
      </c>
      <c r="F230" s="64">
        <v>2474</v>
      </c>
      <c r="G230" s="14">
        <f t="shared" si="21"/>
        <v>0.82466666666666666</v>
      </c>
    </row>
    <row r="231" spans="1:7" ht="18" customHeight="1" x14ac:dyDescent="0.25">
      <c r="A231" s="30"/>
      <c r="B231" s="45">
        <v>85406</v>
      </c>
      <c r="C231" s="50"/>
      <c r="D231" s="70" t="s">
        <v>120</v>
      </c>
      <c r="E231" s="62">
        <f>SUM(E232:E235)</f>
        <v>10679</v>
      </c>
      <c r="F231" s="62">
        <f>SUM(F232:F235)</f>
        <v>10360.450000000001</v>
      </c>
      <c r="G231" s="47">
        <f t="shared" si="21"/>
        <v>0.97017042794269137</v>
      </c>
    </row>
    <row r="232" spans="1:7" ht="16.5" customHeight="1" x14ac:dyDescent="0.25">
      <c r="A232" s="30"/>
      <c r="B232" s="34"/>
      <c r="C232" s="6" t="s">
        <v>25</v>
      </c>
      <c r="D232" s="20" t="s">
        <v>26</v>
      </c>
      <c r="E232" s="63">
        <v>2000</v>
      </c>
      <c r="F232" s="64">
        <v>1751.79</v>
      </c>
      <c r="G232" s="14">
        <f t="shared" si="21"/>
        <v>0.87589499999999998</v>
      </c>
    </row>
    <row r="233" spans="1:7" ht="16.5" customHeight="1" x14ac:dyDescent="0.25">
      <c r="A233" s="36"/>
      <c r="B233" s="32"/>
      <c r="C233" s="6" t="s">
        <v>27</v>
      </c>
      <c r="D233" s="20" t="s">
        <v>28</v>
      </c>
      <c r="E233" s="63">
        <v>0</v>
      </c>
      <c r="F233" s="64">
        <v>10.66</v>
      </c>
      <c r="G233" s="14"/>
    </row>
    <row r="234" spans="1:7" ht="22.5" x14ac:dyDescent="0.25">
      <c r="A234" s="30"/>
      <c r="B234" s="34"/>
      <c r="C234" s="6" t="s">
        <v>52</v>
      </c>
      <c r="D234" s="20" t="s">
        <v>144</v>
      </c>
      <c r="E234" s="63">
        <v>8179</v>
      </c>
      <c r="F234" s="64">
        <v>8179</v>
      </c>
      <c r="G234" s="14">
        <f t="shared" si="21"/>
        <v>1</v>
      </c>
    </row>
    <row r="235" spans="1:7" ht="16.5" customHeight="1" x14ac:dyDescent="0.25">
      <c r="A235" s="30"/>
      <c r="B235" s="32"/>
      <c r="C235" s="6" t="s">
        <v>37</v>
      </c>
      <c r="D235" s="20" t="s">
        <v>38</v>
      </c>
      <c r="E235" s="63">
        <v>500</v>
      </c>
      <c r="F235" s="64">
        <v>419</v>
      </c>
      <c r="G235" s="14">
        <f t="shared" si="21"/>
        <v>0.83799999999999997</v>
      </c>
    </row>
    <row r="236" spans="1:7" ht="18" customHeight="1" x14ac:dyDescent="0.25">
      <c r="A236" s="30"/>
      <c r="B236" s="45">
        <v>85410</v>
      </c>
      <c r="C236" s="50"/>
      <c r="D236" s="70" t="s">
        <v>123</v>
      </c>
      <c r="E236" s="62">
        <f>SUM(E237:E240)</f>
        <v>780609</v>
      </c>
      <c r="F236" s="62">
        <f>SUM(F237:F240)</f>
        <v>791653.22</v>
      </c>
      <c r="G236" s="47">
        <f t="shared" si="21"/>
        <v>1.0141482099232779</v>
      </c>
    </row>
    <row r="237" spans="1:7" ht="16.5" customHeight="1" x14ac:dyDescent="0.25">
      <c r="A237" s="30"/>
      <c r="B237" s="33"/>
      <c r="C237" s="6" t="s">
        <v>50</v>
      </c>
      <c r="D237" s="20" t="s">
        <v>51</v>
      </c>
      <c r="E237" s="63">
        <v>147000</v>
      </c>
      <c r="F237" s="64">
        <v>186525</v>
      </c>
      <c r="G237" s="14">
        <f t="shared" si="21"/>
        <v>1.2688775510204082</v>
      </c>
    </row>
    <row r="238" spans="1:7" ht="56.25" x14ac:dyDescent="0.25">
      <c r="A238" s="30"/>
      <c r="B238" s="34"/>
      <c r="C238" s="6" t="s">
        <v>23</v>
      </c>
      <c r="D238" s="20" t="s">
        <v>24</v>
      </c>
      <c r="E238" s="63">
        <v>78900</v>
      </c>
      <c r="F238" s="64">
        <v>78942</v>
      </c>
      <c r="G238" s="14">
        <f t="shared" si="21"/>
        <v>1.0005323193916349</v>
      </c>
    </row>
    <row r="239" spans="1:7" ht="16.5" customHeight="1" x14ac:dyDescent="0.25">
      <c r="A239" s="30"/>
      <c r="B239" s="32"/>
      <c r="C239" s="6" t="s">
        <v>44</v>
      </c>
      <c r="D239" s="20" t="s">
        <v>45</v>
      </c>
      <c r="E239" s="63">
        <v>554709</v>
      </c>
      <c r="F239" s="64">
        <v>526186.18999999994</v>
      </c>
      <c r="G239" s="14">
        <f t="shared" si="21"/>
        <v>0.94858058910167298</v>
      </c>
    </row>
    <row r="240" spans="1:7" ht="16.5" customHeight="1" x14ac:dyDescent="0.25">
      <c r="A240" s="27"/>
      <c r="B240" s="32"/>
      <c r="C240" s="6" t="s">
        <v>25</v>
      </c>
      <c r="D240" s="20" t="s">
        <v>26</v>
      </c>
      <c r="E240" s="63">
        <v>0</v>
      </c>
      <c r="F240" s="64">
        <v>0.03</v>
      </c>
      <c r="G240" s="14"/>
    </row>
    <row r="241" spans="1:7" ht="27" customHeight="1" x14ac:dyDescent="0.25">
      <c r="A241" s="26"/>
      <c r="B241" s="45" t="s">
        <v>124</v>
      </c>
      <c r="C241" s="50"/>
      <c r="D241" s="73" t="s">
        <v>125</v>
      </c>
      <c r="E241" s="62">
        <f>SUM(E242)</f>
        <v>1520</v>
      </c>
      <c r="F241" s="62">
        <f>SUM(F242)</f>
        <v>1520</v>
      </c>
      <c r="G241" s="47">
        <f t="shared" si="21"/>
        <v>1</v>
      </c>
    </row>
    <row r="242" spans="1:7" ht="22.5" x14ac:dyDescent="0.25">
      <c r="A242" s="30"/>
      <c r="B242" s="17"/>
      <c r="C242" s="6" t="s">
        <v>121</v>
      </c>
      <c r="D242" s="20" t="s">
        <v>122</v>
      </c>
      <c r="E242" s="63">
        <v>1520</v>
      </c>
      <c r="F242" s="64">
        <v>1520</v>
      </c>
      <c r="G242" s="14">
        <f t="shared" si="21"/>
        <v>1</v>
      </c>
    </row>
    <row r="243" spans="1:7" ht="16.5" customHeight="1" x14ac:dyDescent="0.25">
      <c r="A243" s="30"/>
      <c r="B243" s="45" t="s">
        <v>126</v>
      </c>
      <c r="C243" s="50"/>
      <c r="D243" s="70" t="s">
        <v>127</v>
      </c>
      <c r="E243" s="62">
        <f>SUM(E244:E244)</f>
        <v>114000</v>
      </c>
      <c r="F243" s="62">
        <f>SUM(F244:F244)</f>
        <v>129789.84</v>
      </c>
      <c r="G243" s="47">
        <f t="shared" si="21"/>
        <v>1.1385073684210525</v>
      </c>
    </row>
    <row r="244" spans="1:7" ht="16.5" customHeight="1" x14ac:dyDescent="0.25">
      <c r="A244" s="30"/>
      <c r="B244" s="33"/>
      <c r="C244" s="6" t="s">
        <v>44</v>
      </c>
      <c r="D244" s="20" t="s">
        <v>45</v>
      </c>
      <c r="E244" s="63">
        <v>114000</v>
      </c>
      <c r="F244" s="64">
        <v>129789.84</v>
      </c>
      <c r="G244" s="14">
        <f t="shared" si="21"/>
        <v>1.1385073684210525</v>
      </c>
    </row>
    <row r="245" spans="1:7" ht="21.75" customHeight="1" x14ac:dyDescent="0.25">
      <c r="A245" s="19">
        <v>855</v>
      </c>
      <c r="B245" s="8"/>
      <c r="C245" s="6"/>
      <c r="D245" s="67" t="s">
        <v>128</v>
      </c>
      <c r="E245" s="60">
        <f>SUM(E246+E251)</f>
        <v>2278584.87</v>
      </c>
      <c r="F245" s="60">
        <f>SUM(F246+F251)</f>
        <v>2508840.08</v>
      </c>
      <c r="G245" s="10">
        <f t="shared" si="21"/>
        <v>1.1010518471493229</v>
      </c>
    </row>
    <row r="246" spans="1:7" ht="18" customHeight="1" x14ac:dyDescent="0.25">
      <c r="A246" s="30"/>
      <c r="B246" s="45" t="s">
        <v>129</v>
      </c>
      <c r="C246" s="50"/>
      <c r="D246" s="70" t="s">
        <v>130</v>
      </c>
      <c r="E246" s="62">
        <f>SUM(E247:E250)</f>
        <v>1105985.27</v>
      </c>
      <c r="F246" s="62">
        <f>SUM(F247:F250)</f>
        <v>1315143.17</v>
      </c>
      <c r="G246" s="14">
        <f t="shared" si="21"/>
        <v>1.1891145439938815</v>
      </c>
    </row>
    <row r="247" spans="1:7" ht="16.5" customHeight="1" x14ac:dyDescent="0.25">
      <c r="A247" s="30"/>
      <c r="B247" s="49"/>
      <c r="C247" s="6" t="s">
        <v>25</v>
      </c>
      <c r="D247" s="20" t="s">
        <v>26</v>
      </c>
      <c r="E247" s="63">
        <v>0</v>
      </c>
      <c r="F247" s="64">
        <v>63.17</v>
      </c>
      <c r="G247" s="14"/>
    </row>
    <row r="248" spans="1:7" ht="22.5" x14ac:dyDescent="0.25">
      <c r="A248" s="36"/>
      <c r="B248" s="34"/>
      <c r="C248" s="6" t="s">
        <v>87</v>
      </c>
      <c r="D248" s="20" t="s">
        <v>187</v>
      </c>
      <c r="E248" s="63">
        <v>35466.269999999997</v>
      </c>
      <c r="F248" s="64">
        <v>33154.519999999997</v>
      </c>
      <c r="G248" s="14">
        <f t="shared" si="21"/>
        <v>0.93481834994207169</v>
      </c>
    </row>
    <row r="249" spans="1:7" ht="33.75" x14ac:dyDescent="0.25">
      <c r="A249" s="30"/>
      <c r="B249" s="49"/>
      <c r="C249" s="6" t="s">
        <v>171</v>
      </c>
      <c r="D249" s="72" t="s">
        <v>172</v>
      </c>
      <c r="E249" s="63">
        <v>55005</v>
      </c>
      <c r="F249" s="64">
        <v>53075</v>
      </c>
      <c r="G249" s="14">
        <f t="shared" si="21"/>
        <v>0.96491228070175439</v>
      </c>
    </row>
    <row r="250" spans="1:7" ht="56.25" x14ac:dyDescent="0.25">
      <c r="A250" s="30"/>
      <c r="B250" s="32"/>
      <c r="C250" s="6" t="s">
        <v>131</v>
      </c>
      <c r="D250" s="20" t="s">
        <v>132</v>
      </c>
      <c r="E250" s="63">
        <v>1015514</v>
      </c>
      <c r="F250" s="64">
        <v>1228850.48</v>
      </c>
      <c r="G250" s="14">
        <f t="shared" si="21"/>
        <v>1.2100773401449907</v>
      </c>
    </row>
    <row r="251" spans="1:7" ht="25.5" customHeight="1" x14ac:dyDescent="0.25">
      <c r="A251" s="30"/>
      <c r="B251" s="45" t="s">
        <v>133</v>
      </c>
      <c r="C251" s="50"/>
      <c r="D251" s="70" t="s">
        <v>134</v>
      </c>
      <c r="E251" s="62">
        <f>SUM(E252:E257)</f>
        <v>1172599.6000000001</v>
      </c>
      <c r="F251" s="62">
        <f>SUM(F252:F257)</f>
        <v>1193696.9099999999</v>
      </c>
      <c r="G251" s="47">
        <f t="shared" si="21"/>
        <v>1.0179919130110566</v>
      </c>
    </row>
    <row r="252" spans="1:7" ht="16.5" customHeight="1" x14ac:dyDescent="0.25">
      <c r="A252" s="30"/>
      <c r="B252" s="48"/>
      <c r="C252" s="6" t="s">
        <v>25</v>
      </c>
      <c r="D252" s="20" t="s">
        <v>26</v>
      </c>
      <c r="E252" s="63">
        <v>1500</v>
      </c>
      <c r="F252" s="64">
        <v>2258</v>
      </c>
      <c r="G252" s="14">
        <f t="shared" si="21"/>
        <v>1.5053333333333334</v>
      </c>
    </row>
    <row r="253" spans="1:7" ht="22.5" x14ac:dyDescent="0.25">
      <c r="A253" s="30"/>
      <c r="B253" s="49"/>
      <c r="C253" s="6" t="s">
        <v>52</v>
      </c>
      <c r="D253" s="20" t="s">
        <v>144</v>
      </c>
      <c r="E253" s="63">
        <v>498</v>
      </c>
      <c r="F253" s="64">
        <v>498</v>
      </c>
      <c r="G253" s="14">
        <f t="shared" si="21"/>
        <v>1</v>
      </c>
    </row>
    <row r="254" spans="1:7" ht="22.5" x14ac:dyDescent="0.25">
      <c r="A254" s="30"/>
      <c r="B254" s="49"/>
      <c r="C254" s="6" t="s">
        <v>121</v>
      </c>
      <c r="D254" s="20" t="s">
        <v>122</v>
      </c>
      <c r="E254" s="63">
        <v>2000</v>
      </c>
      <c r="F254" s="64">
        <v>2000</v>
      </c>
      <c r="G254" s="14">
        <f t="shared" si="21"/>
        <v>1</v>
      </c>
    </row>
    <row r="255" spans="1:7" ht="16.5" customHeight="1" x14ac:dyDescent="0.25">
      <c r="A255" s="30"/>
      <c r="B255" s="34"/>
      <c r="C255" s="6" t="s">
        <v>37</v>
      </c>
      <c r="D255" s="20" t="s">
        <v>38</v>
      </c>
      <c r="E255" s="63">
        <v>200</v>
      </c>
      <c r="F255" s="64">
        <v>326</v>
      </c>
      <c r="G255" s="14">
        <f t="shared" si="21"/>
        <v>1.63</v>
      </c>
    </row>
    <row r="256" spans="1:7" ht="22.5" x14ac:dyDescent="0.25">
      <c r="A256" s="30"/>
      <c r="B256" s="34"/>
      <c r="C256" s="6" t="s">
        <v>87</v>
      </c>
      <c r="D256" s="20" t="s">
        <v>187</v>
      </c>
      <c r="E256" s="63">
        <v>129243.6</v>
      </c>
      <c r="F256" s="64">
        <v>120474.41</v>
      </c>
      <c r="G256" s="14">
        <f t="shared" si="21"/>
        <v>0.9321499091637806</v>
      </c>
    </row>
    <row r="257" spans="1:7" ht="56.25" x14ac:dyDescent="0.25">
      <c r="A257" s="30"/>
      <c r="B257" s="32"/>
      <c r="C257" s="6" t="s">
        <v>131</v>
      </c>
      <c r="D257" s="20" t="s">
        <v>132</v>
      </c>
      <c r="E257" s="63">
        <v>1039158</v>
      </c>
      <c r="F257" s="64">
        <v>1068140.5</v>
      </c>
      <c r="G257" s="14">
        <f t="shared" si="21"/>
        <v>1.0278903689333094</v>
      </c>
    </row>
    <row r="258" spans="1:7" s="52" customFormat="1" ht="24.75" customHeight="1" x14ac:dyDescent="0.25">
      <c r="A258" s="18">
        <v>900</v>
      </c>
      <c r="B258" s="22"/>
      <c r="C258" s="25"/>
      <c r="D258" s="74" t="s">
        <v>135</v>
      </c>
      <c r="E258" s="75">
        <f>SUM(E259)</f>
        <v>70000</v>
      </c>
      <c r="F258" s="75">
        <f>SUM(F259)</f>
        <v>34969.08</v>
      </c>
      <c r="G258" s="12">
        <f t="shared" si="21"/>
        <v>0.49955828571428573</v>
      </c>
    </row>
    <row r="259" spans="1:7" s="52" customFormat="1" ht="31.5" x14ac:dyDescent="0.25">
      <c r="A259" s="40"/>
      <c r="B259" s="11" t="s">
        <v>136</v>
      </c>
      <c r="C259" s="21"/>
      <c r="D259" s="68" t="s">
        <v>137</v>
      </c>
      <c r="E259" s="58">
        <f>SUM(E260:E260)</f>
        <v>70000</v>
      </c>
      <c r="F259" s="58">
        <f>SUM(F260:F260)</f>
        <v>34969.08</v>
      </c>
      <c r="G259" s="15">
        <f t="shared" si="21"/>
        <v>0.49955828571428573</v>
      </c>
    </row>
    <row r="260" spans="1:7" s="52" customFormat="1" ht="16.5" customHeight="1" x14ac:dyDescent="0.25">
      <c r="A260" s="41"/>
      <c r="B260" s="84"/>
      <c r="C260" s="25" t="s">
        <v>50</v>
      </c>
      <c r="D260" s="69" t="s">
        <v>51</v>
      </c>
      <c r="E260" s="59">
        <v>70000</v>
      </c>
      <c r="F260" s="65">
        <v>34969.08</v>
      </c>
      <c r="G260" s="16">
        <f t="shared" si="21"/>
        <v>0.49955828571428573</v>
      </c>
    </row>
    <row r="261" spans="1:7" s="52" customFormat="1" ht="23.25" customHeight="1" x14ac:dyDescent="0.25">
      <c r="A261" s="18">
        <v>921</v>
      </c>
      <c r="B261" s="22"/>
      <c r="C261" s="25"/>
      <c r="D261" s="74" t="s">
        <v>138</v>
      </c>
      <c r="E261" s="75">
        <f>E264+E262</f>
        <v>530000</v>
      </c>
      <c r="F261" s="75">
        <f>F264+F262</f>
        <v>515015.89</v>
      </c>
      <c r="G261" s="12">
        <f t="shared" si="21"/>
        <v>0.97172809433962271</v>
      </c>
    </row>
    <row r="262" spans="1:7" s="52" customFormat="1" ht="18.75" customHeight="1" x14ac:dyDescent="0.25">
      <c r="A262" s="41"/>
      <c r="B262" s="11" t="s">
        <v>167</v>
      </c>
      <c r="C262" s="25"/>
      <c r="D262" s="68" t="s">
        <v>168</v>
      </c>
      <c r="E262" s="58">
        <f>SUM(E263:E263)</f>
        <v>4000</v>
      </c>
      <c r="F262" s="58">
        <f>SUM(F263:F263)</f>
        <v>4000</v>
      </c>
      <c r="G262" s="15">
        <f t="shared" si="21"/>
        <v>1</v>
      </c>
    </row>
    <row r="263" spans="1:7" s="52" customFormat="1" ht="16.5" customHeight="1" x14ac:dyDescent="0.25">
      <c r="A263" s="41"/>
      <c r="B263" s="35"/>
      <c r="C263" s="25" t="s">
        <v>27</v>
      </c>
      <c r="D263" s="20" t="s">
        <v>28</v>
      </c>
      <c r="E263" s="59">
        <v>4000</v>
      </c>
      <c r="F263" s="59">
        <v>4000</v>
      </c>
      <c r="G263" s="16">
        <f t="shared" si="21"/>
        <v>1</v>
      </c>
    </row>
    <row r="264" spans="1:7" s="52" customFormat="1" ht="21" customHeight="1" x14ac:dyDescent="0.25">
      <c r="A264" s="41"/>
      <c r="B264" s="11" t="s">
        <v>233</v>
      </c>
      <c r="C264" s="25"/>
      <c r="D264" s="68" t="s">
        <v>234</v>
      </c>
      <c r="E264" s="58">
        <f>SUM(E265:E267)</f>
        <v>526000</v>
      </c>
      <c r="F264" s="58">
        <f>SUM(F265:F267)</f>
        <v>511015.89</v>
      </c>
      <c r="G264" s="15">
        <f t="shared" si="21"/>
        <v>0.97151309885931558</v>
      </c>
    </row>
    <row r="265" spans="1:7" s="52" customFormat="1" ht="19.5" customHeight="1" x14ac:dyDescent="0.25">
      <c r="A265" s="41"/>
      <c r="B265" s="35"/>
      <c r="C265" s="25" t="s">
        <v>25</v>
      </c>
      <c r="D265" s="20" t="s">
        <v>26</v>
      </c>
      <c r="E265" s="59">
        <v>0</v>
      </c>
      <c r="F265" s="59">
        <v>15.89</v>
      </c>
      <c r="G265" s="16"/>
    </row>
    <row r="266" spans="1:7" s="52" customFormat="1" ht="22.5" x14ac:dyDescent="0.25">
      <c r="A266" s="41"/>
      <c r="B266" s="92"/>
      <c r="C266" s="6" t="s">
        <v>121</v>
      </c>
      <c r="D266" s="20" t="s">
        <v>122</v>
      </c>
      <c r="E266" s="59">
        <v>26000</v>
      </c>
      <c r="F266" s="59">
        <v>11000</v>
      </c>
      <c r="G266" s="16">
        <f t="shared" si="21"/>
        <v>0.42307692307692307</v>
      </c>
    </row>
    <row r="267" spans="1:7" s="52" customFormat="1" ht="45" x14ac:dyDescent="0.25">
      <c r="A267" s="42"/>
      <c r="B267" s="93"/>
      <c r="C267" s="25" t="s">
        <v>235</v>
      </c>
      <c r="D267" s="69" t="s">
        <v>236</v>
      </c>
      <c r="E267" s="59">
        <v>500000</v>
      </c>
      <c r="F267" s="59">
        <v>500000</v>
      </c>
      <c r="G267" s="16">
        <f t="shared" si="21"/>
        <v>1</v>
      </c>
    </row>
    <row r="268" spans="1:7" s="52" customFormat="1" ht="19.5" customHeight="1" x14ac:dyDescent="0.25">
      <c r="A268" s="18">
        <v>926</v>
      </c>
      <c r="B268" s="22"/>
      <c r="C268" s="25"/>
      <c r="D268" s="74" t="s">
        <v>148</v>
      </c>
      <c r="E268" s="75">
        <f>SUM(E269+E271)</f>
        <v>97500</v>
      </c>
      <c r="F268" s="75">
        <f>SUM(F269+F271)</f>
        <v>82222.429999999993</v>
      </c>
      <c r="G268" s="15">
        <f t="shared" si="21"/>
        <v>0.84330697435897428</v>
      </c>
    </row>
    <row r="269" spans="1:7" s="52" customFormat="1" ht="16.5" customHeight="1" x14ac:dyDescent="0.25">
      <c r="A269" s="40"/>
      <c r="B269" s="11" t="s">
        <v>237</v>
      </c>
      <c r="C269" s="21"/>
      <c r="D269" s="68" t="s">
        <v>238</v>
      </c>
      <c r="E269" s="58">
        <f>SUM(E270)</f>
        <v>50000</v>
      </c>
      <c r="F269" s="58">
        <f>SUM(F270)</f>
        <v>50000</v>
      </c>
      <c r="G269" s="15">
        <f t="shared" si="21"/>
        <v>1</v>
      </c>
    </row>
    <row r="270" spans="1:7" s="52" customFormat="1" ht="25.5" customHeight="1" x14ac:dyDescent="0.25">
      <c r="A270" s="42"/>
      <c r="B270" s="43"/>
      <c r="C270" s="25" t="s">
        <v>87</v>
      </c>
      <c r="D270" s="20" t="s">
        <v>187</v>
      </c>
      <c r="E270" s="59">
        <v>50000</v>
      </c>
      <c r="F270" s="59">
        <v>50000</v>
      </c>
      <c r="G270" s="23">
        <f t="shared" si="21"/>
        <v>1</v>
      </c>
    </row>
    <row r="271" spans="1:7" s="52" customFormat="1" ht="18.75" customHeight="1" x14ac:dyDescent="0.25">
      <c r="A271" s="40"/>
      <c r="B271" s="11" t="s">
        <v>149</v>
      </c>
      <c r="C271" s="21"/>
      <c r="D271" s="68" t="s">
        <v>16</v>
      </c>
      <c r="E271" s="58">
        <f>SUM(E272:E272)</f>
        <v>47500</v>
      </c>
      <c r="F271" s="58">
        <f>SUM(F272:F272)</f>
        <v>32222.43</v>
      </c>
      <c r="G271" s="15">
        <f t="shared" ref="G271:G272" si="22">F271/E271</f>
        <v>0.67836694736842107</v>
      </c>
    </row>
    <row r="272" spans="1:7" s="52" customFormat="1" ht="45" x14ac:dyDescent="0.25">
      <c r="A272" s="41"/>
      <c r="B272" s="85"/>
      <c r="C272" s="25" t="s">
        <v>147</v>
      </c>
      <c r="D272" s="69" t="s">
        <v>221</v>
      </c>
      <c r="E272" s="59">
        <v>47500</v>
      </c>
      <c r="F272" s="59">
        <v>32222.43</v>
      </c>
      <c r="G272" s="23">
        <f t="shared" si="22"/>
        <v>0.67836694736842107</v>
      </c>
    </row>
    <row r="273" spans="1:9" ht="20.25" customHeight="1" x14ac:dyDescent="0.25">
      <c r="A273" s="5"/>
      <c r="B273" s="17"/>
      <c r="C273" s="5"/>
      <c r="D273" s="9" t="s">
        <v>139</v>
      </c>
      <c r="E273" s="60">
        <f>SUM(E7+E10+E29+E38+E48+E66+E75+E85+E88+E103+E119+E175+E180+E205+E224+E245+E258+E261+E268+E69)</f>
        <v>194156412.42999998</v>
      </c>
      <c r="F273" s="60">
        <f>SUM(F7+F10+F29+F38+F48+F66+F75+F85+F88+F103+F119+F175+F180+F205+F224+F245+F258+F261+F268+F69)</f>
        <v>194346135.92000002</v>
      </c>
      <c r="G273" s="10">
        <f>F273/E273</f>
        <v>1.0009771682924375</v>
      </c>
    </row>
    <row r="274" spans="1:9" s="53" customFormat="1" ht="20.25" customHeight="1" x14ac:dyDescent="0.25">
      <c r="A274" s="90" t="s">
        <v>140</v>
      </c>
      <c r="B274" s="91"/>
      <c r="C274" s="91"/>
      <c r="D274" s="91"/>
      <c r="E274" s="91"/>
      <c r="F274" s="91"/>
      <c r="G274" s="91"/>
    </row>
    <row r="275" spans="1:9" s="53" customFormat="1" ht="20.25" customHeight="1" x14ac:dyDescent="0.25">
      <c r="A275" s="90"/>
      <c r="B275" s="90"/>
      <c r="C275" s="90"/>
      <c r="D275" s="90"/>
      <c r="E275" s="76" t="s">
        <v>11</v>
      </c>
      <c r="F275" s="77" t="s">
        <v>141</v>
      </c>
      <c r="G275" s="54" t="s">
        <v>13</v>
      </c>
    </row>
    <row r="276" spans="1:9" s="53" customFormat="1" ht="20.25" customHeight="1" x14ac:dyDescent="0.25">
      <c r="A276" s="86" t="s">
        <v>142</v>
      </c>
      <c r="B276" s="86"/>
      <c r="C276" s="86"/>
      <c r="D276" s="86"/>
      <c r="E276" s="55">
        <f>SUM(E9+E12+E13+E14+E16+E17+E18+E19+E20+E21+E22+E26+E28+E31+E32+E33+E34+E35+E36+E37+E40+E41+E42+E44+E45+E47+E50+E52+E53+E55+E56+E57+E58+E59+E60+E64+E65+E68+E71+E73+E74+E77+E78+E79+E81+E83+E87+E90+E91+E92+E93+E94+E95+E96+E97+E98+E99+E101+E102+E105+E107+E110+E112+E114+E115+E116+E118+E121+E122+E123+E124+E126+E128+E129+E130+E131+E132+E133+E134+E135+E136+E137+E138+E140+E142+E143+E144+E146+E147+E148+E149+E150+E151+E152+E153+E154+E155+E157+E158+E159+E160+E161+E162+E164+E166+E168+E169+E170+E171+E172+E173+E174+E177+E179+E182+E183+E184+E185+E186+E187+E188+E190+E192+E193+E194+E195+E196+E197+E199+E200+E202+E204+E208+E207+E209+E211+E213+E215+E216+E217+E218+E219+E220+E222+E223+E226+E227+E228+E229+E230+E232+E233+E235++E234+E237+E238+E239+E240+E242+E244+E247+E248+E249+E250+E252+E253+E254+E255+E256+E257+E260+E263+E265+E266+E270+E272)</f>
        <v>171734978.17999998</v>
      </c>
      <c r="F276" s="55">
        <f>SUM(F9+F12+F13+F14+F16+F17+F18+F19+F20+F21+F22+F26+F28+F31+F32+F33+F34+F35+F36+F37+F40+F41+F42+F44+F45+F47+F50+F52+F53+F55+F56+F57+F58+F59+F60+F64+F65+F68+F71+F73+F74+F77+F78+F79+F81+F83+F87+F90+F91+F92+F93+F94+F95+F96+F97+F98+F99+F101+F102+F105+F107+F110+F112+F114+F115+F116+F118+F121+F122+F123+F124+F126+F128+F129+F130+F131+F132+F133+F134+F135+F136+F137+F138+F140+F142+F143+F144+F146+F147+F148+F149+F150+F151+F152+F153+F154+F155+F157+F158+F159+F160+F161+F162+F164+F166+F168+F169+F170+F171+F172+F173+F174+F177+F179+F182+F183+F184+F185+F186+F187+F188+F190+F192+F193+F194+F195+F196+F197+F199+F200+F202+F204+F208+F207+F209+F211+F213+F215+F216+F217+F218+F219+F220+F222+F223+F226+F227+F228+F229+F230+F232+F233+F235++F234+F237+F238+F239+F240+F242+F244+F247+F248+F249+F250+F252+F253+F254+F255+F256+F257+F260+F263+F265+F266+F270+F272)</f>
        <v>172713321.98999992</v>
      </c>
      <c r="G276" s="10">
        <f>F276/E276</f>
        <v>1.0056968232119523</v>
      </c>
      <c r="H276" s="55"/>
      <c r="I276" s="55"/>
    </row>
    <row r="277" spans="1:9" s="53" customFormat="1" ht="20.25" customHeight="1" x14ac:dyDescent="0.25">
      <c r="A277" s="86" t="s">
        <v>143</v>
      </c>
      <c r="B277" s="86"/>
      <c r="C277" s="86"/>
      <c r="D277" s="86"/>
      <c r="E277" s="78">
        <f>SUM(E27+E54+E23+E24+E61+E62+E84+E108+E267)</f>
        <v>22421434.25</v>
      </c>
      <c r="F277" s="78">
        <f>SUM(F27+F54+F23+F24+F61+F62+F84+F108+F267)</f>
        <v>21632813.93</v>
      </c>
      <c r="G277" s="10">
        <f>F277/E277</f>
        <v>0.96482739189621647</v>
      </c>
    </row>
    <row r="278" spans="1:9" s="53" customFormat="1" ht="20.25" customHeight="1" x14ac:dyDescent="0.25">
      <c r="A278" s="86" t="s">
        <v>139</v>
      </c>
      <c r="B278" s="86"/>
      <c r="C278" s="86"/>
      <c r="D278" s="86"/>
      <c r="E278" s="78">
        <f>SUM(E276:E277)</f>
        <v>194156412.42999998</v>
      </c>
      <c r="F278" s="79">
        <f>SUM(F276:F277)</f>
        <v>194346135.91999993</v>
      </c>
      <c r="G278" s="12">
        <f>F278/E278</f>
        <v>1.0009771682924371</v>
      </c>
    </row>
    <row r="279" spans="1:9" x14ac:dyDescent="0.25">
      <c r="E279" s="80"/>
      <c r="F279" s="81"/>
    </row>
    <row r="280" spans="1:9" x14ac:dyDescent="0.25">
      <c r="F280" s="56"/>
    </row>
  </sheetData>
  <mergeCells count="9">
    <mergeCell ref="A276:D276"/>
    <mergeCell ref="A277:D277"/>
    <mergeCell ref="A278:D278"/>
    <mergeCell ref="B1:D1"/>
    <mergeCell ref="E1:G1"/>
    <mergeCell ref="B3:D3"/>
    <mergeCell ref="A4:G4"/>
    <mergeCell ref="A274:G274"/>
    <mergeCell ref="A275:D275"/>
  </mergeCells>
  <pageMargins left="0.70866141732283472" right="0.70866141732283472" top="0.98425196850393704" bottom="0.6889763779527559" header="0.31496062992125984" footer="0.31496062992125984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Tabela Nr 2</vt:lpstr>
      <vt:lpstr>'Tabela Nr 2'!Tytuły_wydruku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Sobolewska</dc:creator>
  <cp:lastModifiedBy>Agnieszka Kalinowska-Szymańska</cp:lastModifiedBy>
  <cp:lastPrinted>2025-03-06T09:29:43Z</cp:lastPrinted>
  <dcterms:created xsi:type="dcterms:W3CDTF">2019-03-22T10:57:45Z</dcterms:created>
  <dcterms:modified xsi:type="dcterms:W3CDTF">2025-03-06T09:29:54Z</dcterms:modified>
</cp:coreProperties>
</file>